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Q:\証明書発行センター業務関連\245証明書関係\証明書ＨＰ関係\新証明書等自動発行機に関するＨＰ\入試広報課に渡す（追加・差し替え分）\20240326\"/>
    </mc:Choice>
  </mc:AlternateContent>
  <xr:revisionPtr revIDLastSave="0" documentId="13_ncr:1_{1D1C6897-3BDE-435D-8EDD-07BADFEB8190}" xr6:coauthVersionLast="47" xr6:coauthVersionMax="47" xr10:uidLastSave="{00000000-0000-0000-0000-000000000000}"/>
  <workbookProtection workbookAlgorithmName="SHA-512" workbookHashValue="xc5j76JmslfArQm8uYtbtAGdZTwiusG8kjZ4VgLSrA2PIx3XR/fBZZaWGzQ3eGP8H+C/nYU9YNfLfrtdqc732w==" workbookSaltValue="anD55jtleJ6mM9s/WnO8hQ==" workbookSpinCount="100000" lockStructure="1"/>
  <bookViews>
    <workbookView xWindow="-120" yWindow="-120" windowWidth="21840" windowHeight="13020" xr2:uid="{00000000-000D-0000-FFFF-FFFF00000000}"/>
  </bookViews>
  <sheets>
    <sheet name="入力シート" sheetId="3" r:id="rId1"/>
    <sheet name="学力に関する証明書" sheetId="2" r:id="rId2"/>
    <sheet name="Sheet1" sheetId="4" state="hidden" r:id="rId3"/>
  </sheets>
  <definedNames>
    <definedName name="_xlnm._FilterDatabase" localSheetId="0" hidden="1">入力シート!$B$10:$I$105</definedName>
    <definedName name="_xlnm.Print_Area" localSheetId="1">学力に関する証明書!$A$1:$AA$63</definedName>
    <definedName name="栄養">Sheet1!$B$10</definedName>
    <definedName name="栄養一種">Sheet1!$C$10</definedName>
    <definedName name="栄養種別">Sheet1!$B$10</definedName>
    <definedName name="学位別">入力シート!#REF!</definedName>
    <definedName name="高等学校">Sheet1!$B$38:$B$39</definedName>
    <definedName name="高等学校一種">Sheet1!$C$30:$C$38</definedName>
    <definedName name="高等学校種別">Sheet1!$B$38:$B$39</definedName>
    <definedName name="高等学校専修">Sheet1!$C$39:$C$45</definedName>
    <definedName name="小学校">Sheet1!$B$5:$B$7</definedName>
    <definedName name="小学校一種">Sheet1!$C$5</definedName>
    <definedName name="小学校種別">Sheet1!$B$5:$B$7</definedName>
    <definedName name="小学校専修">Sheet1!$C$7</definedName>
    <definedName name="小学校二種">Sheet1!$C$6</definedName>
    <definedName name="大学の別">入力シート!#REF!</definedName>
    <definedName name="中学校">Sheet1!$D$21:$D$23</definedName>
    <definedName name="中学校一種">Sheet1!$C$12:$C$18</definedName>
    <definedName name="中学校種別">Sheet1!$D$21:$D$23</definedName>
    <definedName name="中学校専修">Sheet1!$C$24:$C$29</definedName>
    <definedName name="中学校二種">Sheet1!$C$19:$C$23</definedName>
    <definedName name="特別支援">Sheet1!$B$8:$B$9</definedName>
    <definedName name="特別支援一種">Sheet1!$C$8</definedName>
    <definedName name="特別支援種別">Sheet1!$B$8:$B$9</definedName>
    <definedName name="特別支援専修">Sheet1!$C$9</definedName>
    <definedName name="幼稚園">Sheet1!$B$2:$B$4</definedName>
    <definedName name="幼稚園一種">Sheet1!$C$2</definedName>
    <definedName name="幼稚園種別">Sheet1!$B$2:$B$4</definedName>
    <definedName name="幼稚園専修">Sheet1!$C$4</definedName>
    <definedName name="幼稚園二種">Sheet1!$C$3</definedName>
    <definedName name="養護">Sheet1!$B$11</definedName>
    <definedName name="養護一種">Sheet1!$C$11</definedName>
    <definedName name="養護種別">Sheet1!$B$11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 i="2" l="1"/>
  <c r="S31" i="2" s="1"/>
  <c r="H9" i="2" l="1"/>
  <c r="L31" i="2"/>
  <c r="W26" i="2"/>
  <c r="P28" i="2"/>
  <c r="S30" i="2"/>
  <c r="W28" i="2"/>
  <c r="L27" i="2"/>
  <c r="P29" i="2"/>
  <c r="S26" i="2"/>
  <c r="L28" i="2"/>
  <c r="P30" i="2"/>
  <c r="S27" i="2"/>
  <c r="W29" i="2"/>
  <c r="P31" i="2"/>
  <c r="S28" i="2"/>
  <c r="W30" i="2"/>
  <c r="L29" i="2"/>
  <c r="P26" i="2"/>
  <c r="W31" i="2"/>
  <c r="L30" i="2"/>
  <c r="P27" i="2"/>
  <c r="S29" i="2"/>
  <c r="W27" i="2"/>
  <c r="L26" i="2"/>
  <c r="T11" i="2"/>
  <c r="T20" i="2" l="1"/>
  <c r="H20" i="2"/>
  <c r="H8" i="2"/>
  <c r="T8" i="2"/>
  <c r="H7" i="2"/>
  <c r="K7" i="2"/>
  <c r="M7" i="2"/>
  <c r="R7" i="2"/>
  <c r="H12" i="2"/>
  <c r="X11" i="2"/>
  <c r="T12" i="2"/>
  <c r="H13" i="2"/>
  <c r="H11" i="2"/>
  <c r="N11" i="2"/>
  <c r="R11" i="2"/>
  <c r="D99" i="3"/>
  <c r="E99" i="3"/>
  <c r="F99" i="3"/>
  <c r="G99" i="3"/>
  <c r="H99" i="3"/>
  <c r="C99" i="3"/>
  <c r="D92" i="3"/>
  <c r="E92" i="3"/>
  <c r="F92" i="3"/>
  <c r="G92" i="3"/>
  <c r="H92" i="3"/>
  <c r="C92" i="3"/>
  <c r="D85" i="3"/>
  <c r="E85" i="3"/>
  <c r="F85" i="3"/>
  <c r="G85" i="3"/>
  <c r="H85" i="3"/>
  <c r="C85" i="3"/>
  <c r="D78" i="3"/>
  <c r="E78" i="3"/>
  <c r="F78" i="3"/>
  <c r="G78" i="3"/>
  <c r="H78" i="3"/>
  <c r="C78" i="3"/>
  <c r="D71" i="3"/>
  <c r="E71" i="3"/>
  <c r="F71" i="3"/>
  <c r="G71" i="3"/>
  <c r="H71" i="3"/>
  <c r="C71" i="3"/>
  <c r="D46" i="2" l="1"/>
  <c r="D42" i="2"/>
  <c r="D51" i="2"/>
  <c r="D49" i="2"/>
  <c r="D47" i="2"/>
  <c r="D63" i="2"/>
  <c r="H59" i="2"/>
  <c r="D57" i="2"/>
  <c r="H46" i="2"/>
  <c r="D62" i="2"/>
  <c r="H50" i="2"/>
  <c r="H57" i="2"/>
  <c r="D54" i="2"/>
  <c r="D61" i="2"/>
  <c r="D55" i="2"/>
  <c r="D60" i="2"/>
  <c r="D58" i="2"/>
  <c r="D53" i="2"/>
  <c r="D59" i="2"/>
  <c r="H56" i="2"/>
  <c r="F50" i="2"/>
  <c r="K59" i="2"/>
  <c r="H61" i="2"/>
  <c r="D50" i="2"/>
  <c r="H55" i="2"/>
  <c r="F21" i="2"/>
  <c r="H52" i="2"/>
  <c r="H58" i="2"/>
  <c r="H54" i="2"/>
  <c r="F42" i="2"/>
  <c r="R53" i="2"/>
  <c r="H49" i="2"/>
  <c r="M53" i="2"/>
  <c r="D56" i="2"/>
  <c r="F49" i="2"/>
  <c r="H48" i="2"/>
  <c r="H27" i="2"/>
  <c r="H26" i="2"/>
  <c r="L36" i="2"/>
  <c r="S24" i="2"/>
  <c r="S23" i="2"/>
  <c r="H28" i="2"/>
  <c r="D44" i="2"/>
  <c r="H47" i="2"/>
  <c r="H45" i="2"/>
  <c r="D45" i="2"/>
  <c r="D48" i="2"/>
  <c r="F48" i="2"/>
  <c r="H42" i="2"/>
  <c r="F46" i="2"/>
  <c r="D43" i="2"/>
  <c r="F47" i="2"/>
  <c r="F41" i="2"/>
  <c r="D41" i="2"/>
  <c r="H41" i="2"/>
  <c r="H29" i="2"/>
  <c r="L34" i="2"/>
  <c r="M46" i="2"/>
  <c r="M43" i="2"/>
  <c r="O43" i="2"/>
  <c r="R43" i="2"/>
  <c r="D5" i="2"/>
  <c r="L35" i="2"/>
  <c r="L37" i="2"/>
  <c r="H17" i="2" l="1"/>
  <c r="T15" i="2"/>
  <c r="N15" i="2"/>
  <c r="O6" i="2"/>
  <c r="H30" i="2"/>
  <c r="B22" i="2"/>
  <c r="H31" i="2"/>
  <c r="T16" i="2"/>
  <c r="H15" i="2"/>
  <c r="H16" i="2"/>
  <c r="S5" i="2"/>
  <c r="D4" i="2"/>
  <c r="L5" i="2"/>
  <c r="C83" i="3" l="1"/>
  <c r="D83" i="3"/>
  <c r="E83" i="3"/>
  <c r="F83" i="3"/>
  <c r="G83" i="3"/>
  <c r="H83" i="3"/>
  <c r="C97" i="3" l="1"/>
  <c r="C90" i="3"/>
  <c r="D97" i="3"/>
  <c r="D90" i="3"/>
  <c r="E97" i="3"/>
  <c r="E90" i="3"/>
  <c r="E76" i="3"/>
  <c r="F97" i="3"/>
  <c r="F90" i="3"/>
  <c r="G97" i="3"/>
  <c r="G90" i="3"/>
  <c r="H97" i="3"/>
  <c r="H90" i="3"/>
  <c r="H76" i="3"/>
  <c r="G76" i="3"/>
  <c r="F76" i="3"/>
  <c r="D76" i="3"/>
  <c r="C76" i="3"/>
  <c r="H69" i="3"/>
  <c r="G69" i="3"/>
  <c r="F69" i="3"/>
  <c r="E69" i="3"/>
  <c r="D69" i="3"/>
  <c r="C69" i="3"/>
  <c r="D3" i="2" l="1"/>
  <c r="H50" i="3"/>
  <c r="G50" i="3"/>
  <c r="F50" i="3"/>
  <c r="E50" i="3"/>
  <c r="H46" i="3"/>
  <c r="G46" i="3"/>
  <c r="F46" i="3"/>
  <c r="E46" i="3"/>
  <c r="H42" i="3"/>
  <c r="G42" i="3"/>
  <c r="F42" i="3"/>
  <c r="E42" i="3"/>
  <c r="H38" i="3"/>
  <c r="G38" i="3"/>
  <c r="F38" i="3"/>
  <c r="E38" i="3"/>
  <c r="D50" i="3"/>
  <c r="D46" i="3"/>
  <c r="D42" i="3"/>
  <c r="D38" i="3"/>
  <c r="C50" i="3"/>
  <c r="C46" i="3"/>
  <c r="C42" i="3"/>
  <c r="C38" i="3"/>
  <c r="H34" i="3"/>
  <c r="G34" i="3"/>
  <c r="F34" i="3"/>
  <c r="E34" i="3"/>
  <c r="D34" i="3"/>
  <c r="C34" i="3"/>
  <c r="E9" i="4" a="1"/>
  <c r="E9" i="4" s="1"/>
  <c r="F9" i="4" s="1" a="1"/>
  <c r="F9" i="4" s="1"/>
  <c r="D9" i="4" a="1"/>
  <c r="D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<sst xmlns="http://schemas.openxmlformats.org/spreadsheetml/2006/main" count="431" uniqueCount="171">
  <si>
    <t>在学中の本籍地</t>
    <rPh sb="0" eb="3">
      <t>ザイガクチュウ</t>
    </rPh>
    <rPh sb="4" eb="7">
      <t>ホンセキチ</t>
    </rPh>
    <phoneticPr fontId="1"/>
  </si>
  <si>
    <t>（都道府県名のみ）</t>
    <rPh sb="1" eb="5">
      <t>トドウフケン</t>
    </rPh>
    <rPh sb="5" eb="6">
      <t>メイ</t>
    </rPh>
    <phoneticPr fontId="1"/>
  </si>
  <si>
    <t>申込日</t>
    <rPh sb="0" eb="2">
      <t>モウシコ</t>
    </rPh>
    <rPh sb="2" eb="3">
      <t>ビ</t>
    </rPh>
    <phoneticPr fontId="1"/>
  </si>
  <si>
    <t>ふりがな</t>
    <phoneticPr fontId="1"/>
  </si>
  <si>
    <t>生年月日</t>
    <rPh sb="0" eb="2">
      <t>セイネン</t>
    </rPh>
    <rPh sb="2" eb="4">
      <t>ガッピ</t>
    </rPh>
    <phoneticPr fontId="1"/>
  </si>
  <si>
    <t>専攻</t>
    <rPh sb="0" eb="2">
      <t>センコウ</t>
    </rPh>
    <phoneticPr fontId="1"/>
  </si>
  <si>
    <t>学籍番号</t>
    <rPh sb="0" eb="2">
      <t>ガクセキ</t>
    </rPh>
    <rPh sb="2" eb="4">
      <t>バンゴウ</t>
    </rPh>
    <phoneticPr fontId="1"/>
  </si>
  <si>
    <t>（不明の場合は空欄）</t>
    <phoneticPr fontId="1"/>
  </si>
  <si>
    <t>学部</t>
    <rPh sb="0" eb="2">
      <t>ガクブ</t>
    </rPh>
    <phoneticPr fontId="1"/>
  </si>
  <si>
    <t>大学院</t>
    <rPh sb="0" eb="3">
      <t>ダイガクイン</t>
    </rPh>
    <phoneticPr fontId="1"/>
  </si>
  <si>
    <t>科目等履修生</t>
    <rPh sb="0" eb="2">
      <t>カモク</t>
    </rPh>
    <rPh sb="2" eb="3">
      <t>トウ</t>
    </rPh>
    <rPh sb="3" eb="6">
      <t>リシュウセイ</t>
    </rPh>
    <phoneticPr fontId="1"/>
  </si>
  <si>
    <t>※複数年度履修された場合はすべての年度及び科目等履修生番号を記入してください。</t>
    <rPh sb="1" eb="3">
      <t>フクスウ</t>
    </rPh>
    <rPh sb="3" eb="5">
      <t>ネンド</t>
    </rPh>
    <rPh sb="5" eb="7">
      <t>リシュウ</t>
    </rPh>
    <rPh sb="10" eb="12">
      <t>バアイ</t>
    </rPh>
    <rPh sb="17" eb="19">
      <t>ネンド</t>
    </rPh>
    <rPh sb="19" eb="20">
      <t>オヨ</t>
    </rPh>
    <rPh sb="21" eb="23">
      <t>カモク</t>
    </rPh>
    <rPh sb="23" eb="24">
      <t>トウ</t>
    </rPh>
    <rPh sb="24" eb="27">
      <t>リシュウセイ</t>
    </rPh>
    <rPh sb="27" eb="29">
      <t>バンゴウ</t>
    </rPh>
    <rPh sb="30" eb="32">
      <t>キニュウ</t>
    </rPh>
    <phoneticPr fontId="1"/>
  </si>
  <si>
    <t>履修年度</t>
  </si>
  <si>
    <t>年度</t>
    <rPh sb="0" eb="2">
      <t>ネンド</t>
    </rPh>
    <phoneticPr fontId="1"/>
  </si>
  <si>
    <t>科目等履修生番号</t>
    <rPh sb="0" eb="2">
      <t>カモク</t>
    </rPh>
    <rPh sb="2" eb="3">
      <t>トウ</t>
    </rPh>
    <rPh sb="3" eb="6">
      <t>リシュウセイ</t>
    </rPh>
    <rPh sb="6" eb="8">
      <t>バンゴウ</t>
    </rPh>
    <phoneticPr fontId="1"/>
  </si>
  <si>
    <t>連絡先（現住所）</t>
    <rPh sb="0" eb="3">
      <t>レンラクサキ</t>
    </rPh>
    <phoneticPr fontId="1"/>
  </si>
  <si>
    <t>自宅TEL：</t>
    <rPh sb="0" eb="2">
      <t>ジタク</t>
    </rPh>
    <phoneticPr fontId="1"/>
  </si>
  <si>
    <t>携帯TEL：</t>
    <rPh sb="0" eb="2">
      <t>ケイタイ</t>
    </rPh>
    <phoneticPr fontId="1"/>
  </si>
  <si>
    <t>取得済の免許</t>
    <rPh sb="0" eb="2">
      <t>シュトク</t>
    </rPh>
    <rPh sb="2" eb="3">
      <t>ス</t>
    </rPh>
    <rPh sb="4" eb="6">
      <t>メンキョ</t>
    </rPh>
    <phoneticPr fontId="1"/>
  </si>
  <si>
    <t>校種</t>
    <rPh sb="0" eb="2">
      <t>コウシュ</t>
    </rPh>
    <phoneticPr fontId="1"/>
  </si>
  <si>
    <t>種別</t>
    <rPh sb="0" eb="2">
      <t>シュベツ</t>
    </rPh>
    <phoneticPr fontId="1"/>
  </si>
  <si>
    <t>教科</t>
    <rPh sb="0" eb="2">
      <t>キョウカ</t>
    </rPh>
    <phoneticPr fontId="1"/>
  </si>
  <si>
    <t>取得予定の免許</t>
    <rPh sb="0" eb="2">
      <t>シュトク</t>
    </rPh>
    <rPh sb="2" eb="4">
      <t>ヨテイ</t>
    </rPh>
    <rPh sb="5" eb="7">
      <t>メンキョ</t>
    </rPh>
    <phoneticPr fontId="1"/>
  </si>
  <si>
    <t>使用目的</t>
    <rPh sb="0" eb="2">
      <t>シヨウ</t>
    </rPh>
    <rPh sb="2" eb="4">
      <t>モクテキ</t>
    </rPh>
    <phoneticPr fontId="1"/>
  </si>
  <si>
    <t>中学校</t>
    <rPh sb="0" eb="3">
      <t>チュウガッコウ</t>
    </rPh>
    <phoneticPr fontId="1"/>
  </si>
  <si>
    <t>高等学校</t>
    <rPh sb="0" eb="2">
      <t>コウトウ</t>
    </rPh>
    <rPh sb="2" eb="4">
      <t>ガッコウ</t>
    </rPh>
    <phoneticPr fontId="1"/>
  </si>
  <si>
    <t>幼稚園</t>
    <rPh sb="0" eb="3">
      <t>ヨウチエン</t>
    </rPh>
    <phoneticPr fontId="1"/>
  </si>
  <si>
    <t>小学校</t>
    <rPh sb="0" eb="3">
      <t>ショウガッコウ</t>
    </rPh>
    <phoneticPr fontId="1"/>
  </si>
  <si>
    <t>栄養</t>
    <rPh sb="0" eb="2">
      <t>エイヨウ</t>
    </rPh>
    <phoneticPr fontId="1"/>
  </si>
  <si>
    <t>養護</t>
    <rPh sb="0" eb="2">
      <t>ヨウゴ</t>
    </rPh>
    <phoneticPr fontId="1"/>
  </si>
  <si>
    <t>音楽</t>
    <rPh sb="0" eb="2">
      <t>オンガク</t>
    </rPh>
    <phoneticPr fontId="1"/>
  </si>
  <si>
    <t>保健</t>
    <rPh sb="0" eb="2">
      <t>ホケン</t>
    </rPh>
    <phoneticPr fontId="1"/>
  </si>
  <si>
    <t>福祉</t>
    <rPh sb="0" eb="2">
      <t>フクシ</t>
    </rPh>
    <phoneticPr fontId="1"/>
  </si>
  <si>
    <t>情報</t>
    <rPh sb="0" eb="2">
      <t>ジョウホウ</t>
    </rPh>
    <phoneticPr fontId="1"/>
  </si>
  <si>
    <t>京都女子大学</t>
    <rPh sb="0" eb="6">
      <t>キョウトジョシダイガク</t>
    </rPh>
    <phoneticPr fontId="1"/>
  </si>
  <si>
    <t>学力に関する証明書交付願（教育職員免許状関係）</t>
    <rPh sb="0" eb="2">
      <t>ガクリョク</t>
    </rPh>
    <rPh sb="3" eb="4">
      <t>カン</t>
    </rPh>
    <rPh sb="6" eb="9">
      <t>ショウメイショ</t>
    </rPh>
    <rPh sb="9" eb="11">
      <t>コウフ</t>
    </rPh>
    <rPh sb="11" eb="12">
      <t>ネガイ</t>
    </rPh>
    <rPh sb="13" eb="15">
      <t>キョウイク</t>
    </rPh>
    <rPh sb="15" eb="17">
      <t>ショクイン</t>
    </rPh>
    <rPh sb="17" eb="19">
      <t>メンキョ</t>
    </rPh>
    <rPh sb="19" eb="20">
      <t>ジョウ</t>
    </rPh>
    <rPh sb="20" eb="22">
      <t>カンケイ</t>
    </rPh>
    <phoneticPr fontId="1"/>
  </si>
  <si>
    <t>※学力に関する証明書は、原則卒業された学科、専攻の課程認定を受けている種類でしか発行できません。</t>
    <rPh sb="1" eb="3">
      <t>ガクリョク</t>
    </rPh>
    <rPh sb="4" eb="5">
      <t>カン</t>
    </rPh>
    <rPh sb="7" eb="10">
      <t>ショウメイショ</t>
    </rPh>
    <rPh sb="12" eb="14">
      <t>ゲンソク</t>
    </rPh>
    <rPh sb="14" eb="16">
      <t>ソツギョウ</t>
    </rPh>
    <rPh sb="19" eb="21">
      <t>ガッカ</t>
    </rPh>
    <rPh sb="22" eb="24">
      <t>センコウ</t>
    </rPh>
    <rPh sb="25" eb="27">
      <t>カテイ</t>
    </rPh>
    <rPh sb="27" eb="29">
      <t>ニンテイ</t>
    </rPh>
    <rPh sb="30" eb="31">
      <t>ウ</t>
    </rPh>
    <rPh sb="35" eb="37">
      <t>シュルイ</t>
    </rPh>
    <rPh sb="40" eb="42">
      <t>ハッコウ</t>
    </rPh>
    <phoneticPr fontId="1"/>
  </si>
  <si>
    <t>大　学</t>
    <rPh sb="0" eb="1">
      <t>ダイ</t>
    </rPh>
    <rPh sb="2" eb="3">
      <t>ガク</t>
    </rPh>
    <phoneticPr fontId="1"/>
  </si>
  <si>
    <t>特別支援</t>
    <rPh sb="0" eb="2">
      <t>トクベツ</t>
    </rPh>
    <rPh sb="2" eb="4">
      <t>シエン</t>
    </rPh>
    <phoneticPr fontId="1"/>
  </si>
  <si>
    <t>)</t>
    <phoneticPr fontId="1"/>
  </si>
  <si>
    <t>申込日</t>
    <rPh sb="0" eb="2">
      <t>モウシコミ</t>
    </rPh>
    <rPh sb="2" eb="3">
      <t>ビ</t>
    </rPh>
    <phoneticPr fontId="1"/>
  </si>
  <si>
    <t>在学中の氏名</t>
    <rPh sb="0" eb="3">
      <t>ザイガクチュウ</t>
    </rPh>
    <rPh sb="4" eb="6">
      <t>シメイ</t>
    </rPh>
    <phoneticPr fontId="1"/>
  </si>
  <si>
    <t>研究科</t>
    <rPh sb="0" eb="2">
      <t>ケンキュウ</t>
    </rPh>
    <rPh sb="2" eb="3">
      <t>カ</t>
    </rPh>
    <phoneticPr fontId="1"/>
  </si>
  <si>
    <t>研究科・学部・学科</t>
    <rPh sb="0" eb="2">
      <t>ケンキュウ</t>
    </rPh>
    <rPh sb="2" eb="3">
      <t>カ</t>
    </rPh>
    <rPh sb="4" eb="6">
      <t>ガクブ</t>
    </rPh>
    <rPh sb="7" eb="9">
      <t>ガッカ</t>
    </rPh>
    <phoneticPr fontId="1"/>
  </si>
  <si>
    <t>卒業・修了年月日</t>
    <rPh sb="0" eb="2">
      <t>ソツギョウ</t>
    </rPh>
    <rPh sb="3" eb="5">
      <t>シュウリョウ</t>
    </rPh>
    <rPh sb="5" eb="8">
      <t>ネンガッピ</t>
    </rPh>
    <phoneticPr fontId="1"/>
  </si>
  <si>
    <t>郵便番号</t>
    <rPh sb="0" eb="4">
      <t>ユウビンバンゴウ</t>
    </rPh>
    <phoneticPr fontId="1"/>
  </si>
  <si>
    <t>住所</t>
    <rPh sb="0" eb="2">
      <t>ジュウショ</t>
    </rPh>
    <phoneticPr fontId="1"/>
  </si>
  <si>
    <t>自宅Tel</t>
    <rPh sb="0" eb="2">
      <t>ジタク</t>
    </rPh>
    <phoneticPr fontId="1"/>
  </si>
  <si>
    <t>携帯Tel</t>
    <rPh sb="0" eb="2">
      <t>ケイタイ</t>
    </rPh>
    <phoneticPr fontId="1"/>
  </si>
  <si>
    <t>提出先</t>
    <rPh sb="0" eb="2">
      <t>テイシュツ</t>
    </rPh>
    <rPh sb="2" eb="3">
      <t>サキ</t>
    </rPh>
    <phoneticPr fontId="1"/>
  </si>
  <si>
    <t>新法・旧法</t>
    <rPh sb="0" eb="2">
      <t>シンホウ</t>
    </rPh>
    <rPh sb="3" eb="5">
      <t>キュウホウ</t>
    </rPh>
    <phoneticPr fontId="1"/>
  </si>
  <si>
    <t>枚数</t>
    <rPh sb="0" eb="2">
      <t>マイスウ</t>
    </rPh>
    <phoneticPr fontId="1"/>
  </si>
  <si>
    <t>卒業・修了</t>
    <rPh sb="0" eb="2">
      <t>ソツギョウ</t>
    </rPh>
    <rPh sb="3" eb="5">
      <t>シュウリョウ</t>
    </rPh>
    <phoneticPr fontId="1"/>
  </si>
  <si>
    <t>№</t>
    <phoneticPr fontId="1"/>
  </si>
  <si>
    <t>のデータを反映します</t>
    <rPh sb="5" eb="7">
      <t>ハンエイ</t>
    </rPh>
    <phoneticPr fontId="1"/>
  </si>
  <si>
    <t>現在の氏名</t>
    <rPh sb="0" eb="2">
      <t>ゲンザイ</t>
    </rPh>
    <rPh sb="3" eb="5">
      <t>シメイ</t>
    </rPh>
    <phoneticPr fontId="1"/>
  </si>
  <si>
    <t>現在の氏名</t>
    <rPh sb="0" eb="1">
      <t>ゲン</t>
    </rPh>
    <rPh sb="1" eb="2">
      <t>ザイ</t>
    </rPh>
    <rPh sb="3" eb="5">
      <t>シメイ</t>
    </rPh>
    <phoneticPr fontId="1"/>
  </si>
  <si>
    <t>専攻・コース</t>
    <rPh sb="0" eb="2">
      <t>センコウ</t>
    </rPh>
    <phoneticPr fontId="1"/>
  </si>
  <si>
    <t>短期大学部</t>
    <rPh sb="0" eb="3">
      <t>タンキダイ</t>
    </rPh>
    <rPh sb="3" eb="4">
      <t>ガク</t>
    </rPh>
    <rPh sb="4" eb="5">
      <t>ブ</t>
    </rPh>
    <phoneticPr fontId="1"/>
  </si>
  <si>
    <t>専修</t>
    <rPh sb="0" eb="2">
      <t>センシュウ</t>
    </rPh>
    <phoneticPr fontId="1"/>
  </si>
  <si>
    <t>京女　花子</t>
  </si>
  <si>
    <t>きょうじょ　はなこ</t>
  </si>
  <si>
    <t>東山　花子</t>
  </si>
  <si>
    <t>京都府</t>
  </si>
  <si>
    <t>発達教育</t>
  </si>
  <si>
    <t>学部</t>
  </si>
  <si>
    <t>教育</t>
  </si>
  <si>
    <t>学科</t>
  </si>
  <si>
    <t>教育学</t>
  </si>
  <si>
    <t>専攻</t>
  </si>
  <si>
    <t>卒業</t>
  </si>
  <si>
    <t>〇〇－〇〇〇〇〇〇</t>
  </si>
  <si>
    <t>605-8501</t>
  </si>
  <si>
    <t>京都市東山区今熊野北日吉町35</t>
    <rPh sb="0" eb="3">
      <t>キョウトシ</t>
    </rPh>
    <rPh sb="3" eb="6">
      <t>ヒガシヤマク</t>
    </rPh>
    <rPh sb="6" eb="7">
      <t>イマ</t>
    </rPh>
    <rPh sb="7" eb="9">
      <t>クマノ</t>
    </rPh>
    <rPh sb="9" eb="10">
      <t>キタ</t>
    </rPh>
    <rPh sb="10" eb="13">
      <t>ヒヨシチョウ</t>
    </rPh>
    <phoneticPr fontId="1"/>
  </si>
  <si>
    <t>090-123-4567</t>
  </si>
  <si>
    <t>小学校</t>
  </si>
  <si>
    <t>一種</t>
  </si>
  <si>
    <t>中学校</t>
  </si>
  <si>
    <t>英語</t>
  </si>
  <si>
    <t>新法</t>
  </si>
  <si>
    <t>大学</t>
    <rPh sb="0" eb="2">
      <t>ダイガク</t>
    </rPh>
    <phoneticPr fontId="1"/>
  </si>
  <si>
    <t>短期大学部</t>
    <rPh sb="0" eb="3">
      <t>タンキダイ</t>
    </rPh>
    <rPh sb="3" eb="5">
      <t>ガクブ</t>
    </rPh>
    <phoneticPr fontId="1"/>
  </si>
  <si>
    <t>大学院修士課程</t>
    <rPh sb="0" eb="3">
      <t>ダイガクイン</t>
    </rPh>
    <rPh sb="3" eb="5">
      <t>シュウシ</t>
    </rPh>
    <rPh sb="5" eb="7">
      <t>カテイ</t>
    </rPh>
    <phoneticPr fontId="1"/>
  </si>
  <si>
    <t>大学院博士前期課程</t>
    <rPh sb="0" eb="3">
      <t>ダイガクイン</t>
    </rPh>
    <rPh sb="3" eb="5">
      <t>ハカセ</t>
    </rPh>
    <rPh sb="5" eb="7">
      <t>ゼンキ</t>
    </rPh>
    <rPh sb="7" eb="9">
      <t>カテイ</t>
    </rPh>
    <phoneticPr fontId="1"/>
  </si>
  <si>
    <t>大学院博士後期課程</t>
    <rPh sb="0" eb="3">
      <t>ダイガクイン</t>
    </rPh>
    <rPh sb="3" eb="5">
      <t>ハカセ</t>
    </rPh>
    <rPh sb="5" eb="7">
      <t>コウキ</t>
    </rPh>
    <rPh sb="7" eb="9">
      <t>カテイ</t>
    </rPh>
    <phoneticPr fontId="1"/>
  </si>
  <si>
    <t>学科・専攻・コース</t>
    <rPh sb="0" eb="2">
      <t>ガッカ</t>
    </rPh>
    <rPh sb="3" eb="5">
      <t>センコウ</t>
    </rPh>
    <phoneticPr fontId="1"/>
  </si>
  <si>
    <t>証明を希望する免許状の種類1</t>
    <rPh sb="0" eb="2">
      <t>ショウメイ</t>
    </rPh>
    <rPh sb="3" eb="5">
      <t>キボウ</t>
    </rPh>
    <rPh sb="7" eb="10">
      <t>メンキョジョウ</t>
    </rPh>
    <rPh sb="11" eb="13">
      <t>シュルイ</t>
    </rPh>
    <phoneticPr fontId="1"/>
  </si>
  <si>
    <t>証明を希望する免許状の種類2</t>
    <rPh sb="0" eb="2">
      <t>ショウメイ</t>
    </rPh>
    <rPh sb="3" eb="5">
      <t>キボウ</t>
    </rPh>
    <rPh sb="7" eb="10">
      <t>メンキョジョウ</t>
    </rPh>
    <rPh sb="11" eb="13">
      <t>シュルイ</t>
    </rPh>
    <phoneticPr fontId="1"/>
  </si>
  <si>
    <t>証明を希望する免許状の種類3</t>
    <rPh sb="0" eb="2">
      <t>ショウメイ</t>
    </rPh>
    <rPh sb="3" eb="5">
      <t>キボウ</t>
    </rPh>
    <rPh sb="7" eb="10">
      <t>メンキョジョウ</t>
    </rPh>
    <rPh sb="11" eb="13">
      <t>シュルイ</t>
    </rPh>
    <phoneticPr fontId="1"/>
  </si>
  <si>
    <t>証明を希望する免許状の種類4</t>
    <rPh sb="0" eb="2">
      <t>ショウメイ</t>
    </rPh>
    <rPh sb="3" eb="5">
      <t>キボウ</t>
    </rPh>
    <rPh sb="7" eb="10">
      <t>メンキョジョウ</t>
    </rPh>
    <rPh sb="11" eb="13">
      <t>シュルイ</t>
    </rPh>
    <phoneticPr fontId="1"/>
  </si>
  <si>
    <t>証明を希望する免許状の種類5</t>
    <rPh sb="0" eb="2">
      <t>ショウメイ</t>
    </rPh>
    <rPh sb="3" eb="5">
      <t>キボウ</t>
    </rPh>
    <rPh sb="7" eb="10">
      <t>メンキョジョウ</t>
    </rPh>
    <rPh sb="11" eb="13">
      <t>シュルイ</t>
    </rPh>
    <phoneticPr fontId="1"/>
  </si>
  <si>
    <t>科目等履修年度</t>
    <rPh sb="0" eb="2">
      <t>カモク</t>
    </rPh>
    <rPh sb="2" eb="3">
      <t>トウ</t>
    </rPh>
    <rPh sb="3" eb="5">
      <t>リシュウ</t>
    </rPh>
    <rPh sb="5" eb="7">
      <t>ネンド</t>
    </rPh>
    <phoneticPr fontId="1"/>
  </si>
  <si>
    <t>科目等履修生番号</t>
    <rPh sb="0" eb="2">
      <t>カモク</t>
    </rPh>
    <rPh sb="2" eb="3">
      <t>トウ</t>
    </rPh>
    <rPh sb="3" eb="5">
      <t>リシュウ</t>
    </rPh>
    <rPh sb="5" eb="6">
      <t>セイ</t>
    </rPh>
    <rPh sb="6" eb="8">
      <t>バンゴウ</t>
    </rPh>
    <phoneticPr fontId="1"/>
  </si>
  <si>
    <t>取得済みの免許1</t>
    <rPh sb="0" eb="2">
      <t>シュトク</t>
    </rPh>
    <rPh sb="2" eb="3">
      <t>ズ</t>
    </rPh>
    <rPh sb="5" eb="7">
      <t>メンキョ</t>
    </rPh>
    <phoneticPr fontId="1"/>
  </si>
  <si>
    <t>取得予定の免許2</t>
    <rPh sb="0" eb="2">
      <t>シュトク</t>
    </rPh>
    <rPh sb="2" eb="4">
      <t>ヨテイ</t>
    </rPh>
    <rPh sb="5" eb="7">
      <t>メンキョ</t>
    </rPh>
    <phoneticPr fontId="1"/>
  </si>
  <si>
    <t>取得予定の免許1</t>
    <rPh sb="0" eb="2">
      <t>シュトク</t>
    </rPh>
    <rPh sb="2" eb="4">
      <t>ヨテイ</t>
    </rPh>
    <rPh sb="5" eb="7">
      <t>メンキョ</t>
    </rPh>
    <phoneticPr fontId="1"/>
  </si>
  <si>
    <t>取得済みの免許2</t>
    <rPh sb="0" eb="2">
      <t>シュトク</t>
    </rPh>
    <rPh sb="2" eb="3">
      <t>ズ</t>
    </rPh>
    <rPh sb="5" eb="7">
      <t>メンキョ</t>
    </rPh>
    <phoneticPr fontId="1"/>
  </si>
  <si>
    <t>取得済みの免許3</t>
    <rPh sb="0" eb="2">
      <t>シュトク</t>
    </rPh>
    <rPh sb="2" eb="3">
      <t>ズ</t>
    </rPh>
    <rPh sb="5" eb="7">
      <t>メンキョ</t>
    </rPh>
    <phoneticPr fontId="1"/>
  </si>
  <si>
    <t>取得済みの免許4</t>
    <rPh sb="0" eb="2">
      <t>シュトク</t>
    </rPh>
    <rPh sb="2" eb="3">
      <t>ズ</t>
    </rPh>
    <rPh sb="5" eb="7">
      <t>メンキョ</t>
    </rPh>
    <phoneticPr fontId="1"/>
  </si>
  <si>
    <t>取得済みの免許5</t>
    <rPh sb="0" eb="2">
      <t>シュトク</t>
    </rPh>
    <rPh sb="2" eb="3">
      <t>ズ</t>
    </rPh>
    <rPh sb="5" eb="7">
      <t>メンキョ</t>
    </rPh>
    <phoneticPr fontId="1"/>
  </si>
  <si>
    <t>取得予定の免許3</t>
    <rPh sb="0" eb="2">
      <t>シュトク</t>
    </rPh>
    <rPh sb="2" eb="4">
      <t>ヨテイ</t>
    </rPh>
    <rPh sb="5" eb="7">
      <t>メンキョ</t>
    </rPh>
    <phoneticPr fontId="1"/>
  </si>
  <si>
    <t>取得予定の免許4</t>
    <rPh sb="0" eb="2">
      <t>シュトク</t>
    </rPh>
    <rPh sb="2" eb="4">
      <t>ヨテイ</t>
    </rPh>
    <rPh sb="5" eb="7">
      <t>メンキョ</t>
    </rPh>
    <phoneticPr fontId="1"/>
  </si>
  <si>
    <t>取得予定の免許5</t>
    <rPh sb="0" eb="2">
      <t>シュトク</t>
    </rPh>
    <rPh sb="2" eb="4">
      <t>ヨテイ</t>
    </rPh>
    <rPh sb="5" eb="7">
      <t>メンキョ</t>
    </rPh>
    <phoneticPr fontId="1"/>
  </si>
  <si>
    <t>一種</t>
    <rPh sb="0" eb="2">
      <t>イッシュ</t>
    </rPh>
    <phoneticPr fontId="1"/>
  </si>
  <si>
    <t>二種</t>
    <rPh sb="0" eb="2">
      <t>ニシュ</t>
    </rPh>
    <phoneticPr fontId="1"/>
  </si>
  <si>
    <t>幼一,小一,栄養一,養護一,特支一,中一国,中一英,中一社,中一音,中一家庭,中一保,高一国,高一英,高一地歴,高一公民,高一音,高一家庭,高一保,高一福祉,高一情報,幼二,小二,中二国,中二英,中二社,中二音,中二家庭
,幼専,小専,特支専,中専国,中専英,中専社,中専音,中専家庭,中専福祉,高専国,高専英,高専地歴,高専公民,高専音,高専家庭,高専福祉</t>
    <phoneticPr fontId="1"/>
  </si>
  <si>
    <t>種類</t>
    <rPh sb="0" eb="2">
      <t>シュルイ</t>
    </rPh>
    <phoneticPr fontId="1"/>
  </si>
  <si>
    <t>国語</t>
    <rPh sb="0" eb="2">
      <t>コクゴ</t>
    </rPh>
    <phoneticPr fontId="1"/>
  </si>
  <si>
    <t>英語</t>
    <rPh sb="0" eb="2">
      <t>エイゴ</t>
    </rPh>
    <phoneticPr fontId="1"/>
  </si>
  <si>
    <t>社会</t>
    <rPh sb="0" eb="2">
      <t>シャカイ</t>
    </rPh>
    <phoneticPr fontId="1"/>
  </si>
  <si>
    <t>家庭科</t>
    <rPh sb="0" eb="3">
      <t>カテイカ</t>
    </rPh>
    <phoneticPr fontId="1"/>
  </si>
  <si>
    <t>公民</t>
    <rPh sb="0" eb="2">
      <t>コウミン</t>
    </rPh>
    <phoneticPr fontId="1"/>
  </si>
  <si>
    <t>-</t>
    <phoneticPr fontId="1"/>
  </si>
  <si>
    <t>幼稚園,小学校,中学校,高等学校,栄養,養護,特別支援</t>
    <phoneticPr fontId="1"/>
  </si>
  <si>
    <t>数学</t>
    <rPh sb="0" eb="2">
      <t>スウガク</t>
    </rPh>
    <phoneticPr fontId="1"/>
  </si>
  <si>
    <t>一種</t>
    <phoneticPr fontId="1"/>
  </si>
  <si>
    <t>新法</t>
    <phoneticPr fontId="1"/>
  </si>
  <si>
    <t>証明書の使用目的</t>
    <phoneticPr fontId="1"/>
  </si>
  <si>
    <t>証明書の提出先</t>
  </si>
  <si>
    <t>教育委員会への免許状申請</t>
    <rPh sb="0" eb="5">
      <t>キョウイクイインカイ</t>
    </rPh>
    <rPh sb="7" eb="10">
      <t>メンキョジョウ</t>
    </rPh>
    <rPh sb="10" eb="12">
      <t>シンセイ</t>
    </rPh>
    <phoneticPr fontId="1"/>
  </si>
  <si>
    <t>（</t>
    <phoneticPr fontId="1"/>
  </si>
  <si>
    <t>）教育委員会</t>
    <rPh sb="1" eb="6">
      <t>キョウイクイインカイ</t>
    </rPh>
    <phoneticPr fontId="1"/>
  </si>
  <si>
    <t>他大学で不足単位履修</t>
    <rPh sb="0" eb="1">
      <t>ホカ</t>
    </rPh>
    <rPh sb="1" eb="3">
      <t>ダイガク</t>
    </rPh>
    <rPh sb="4" eb="8">
      <t>フソクタンイ</t>
    </rPh>
    <rPh sb="8" eb="10">
      <t>リシュウ</t>
    </rPh>
    <phoneticPr fontId="1"/>
  </si>
  <si>
    <t>）大学</t>
    <rPh sb="1" eb="3">
      <t>ダイガク</t>
    </rPh>
    <phoneticPr fontId="1"/>
  </si>
  <si>
    <t>単位の確認のため</t>
    <rPh sb="0" eb="2">
      <t>タンイ</t>
    </rPh>
    <rPh sb="3" eb="5">
      <t>カクニン</t>
    </rPh>
    <phoneticPr fontId="1"/>
  </si>
  <si>
    <t>）</t>
    <phoneticPr fontId="1"/>
  </si>
  <si>
    <t>その他</t>
    <rPh sb="2" eb="3">
      <t>タ</t>
    </rPh>
    <phoneticPr fontId="1"/>
  </si>
  <si>
    <t>一種</t>
    <rPh sb="0" eb="2">
      <t>１シュ</t>
    </rPh>
    <phoneticPr fontId="1"/>
  </si>
  <si>
    <t>二種</t>
    <rPh sb="0" eb="2">
      <t>２シュ</t>
    </rPh>
    <phoneticPr fontId="1"/>
  </si>
  <si>
    <t>通</t>
    <rPh sb="0" eb="1">
      <t>ツウ</t>
    </rPh>
    <phoneticPr fontId="1"/>
  </si>
  <si>
    <t>国語</t>
    <rPh sb="0" eb="1">
      <t>クニ</t>
    </rPh>
    <rPh sb="1" eb="2">
      <t>ゴ</t>
    </rPh>
    <phoneticPr fontId="1"/>
  </si>
  <si>
    <t>英語</t>
    <rPh sb="0" eb="1">
      <t>エイ</t>
    </rPh>
    <rPh sb="1" eb="2">
      <t>ゴ</t>
    </rPh>
    <phoneticPr fontId="1"/>
  </si>
  <si>
    <t>社会</t>
    <rPh sb="0" eb="1">
      <t>シャ</t>
    </rPh>
    <rPh sb="1" eb="2">
      <t>カイ</t>
    </rPh>
    <phoneticPr fontId="1"/>
  </si>
  <si>
    <t>地理歴史</t>
    <rPh sb="0" eb="2">
      <t>チリ</t>
    </rPh>
    <rPh sb="2" eb="4">
      <t>レキシ</t>
    </rPh>
    <phoneticPr fontId="1"/>
  </si>
  <si>
    <t>公民</t>
    <rPh sb="0" eb="1">
      <t>コウ</t>
    </rPh>
    <rPh sb="1" eb="2">
      <t>タミ</t>
    </rPh>
    <phoneticPr fontId="1"/>
  </si>
  <si>
    <t>高等学校</t>
    <rPh sb="0" eb="4">
      <t>コウトウガッコウ</t>
    </rPh>
    <phoneticPr fontId="1"/>
  </si>
  <si>
    <t>免許状申請</t>
    <rPh sb="0" eb="3">
      <t>メンキョジョウ</t>
    </rPh>
    <rPh sb="3" eb="5">
      <t>シンセイ</t>
    </rPh>
    <phoneticPr fontId="1"/>
  </si>
  <si>
    <t>教育委員会</t>
    <rPh sb="0" eb="2">
      <t>キョウイク</t>
    </rPh>
    <rPh sb="2" eb="5">
      <t>イインカイ</t>
    </rPh>
    <phoneticPr fontId="1"/>
  </si>
  <si>
    <t>他大学へ提出</t>
    <rPh sb="0" eb="3">
      <t>タダイガク</t>
    </rPh>
    <rPh sb="4" eb="6">
      <t>テイシュツ</t>
    </rPh>
    <phoneticPr fontId="1"/>
  </si>
  <si>
    <t>学校</t>
    <rPh sb="0" eb="2">
      <t>ガッコウ</t>
    </rPh>
    <phoneticPr fontId="1"/>
  </si>
  <si>
    <t>(</t>
    <phoneticPr fontId="1"/>
  </si>
  <si>
    <t>年</t>
    <rPh sb="0" eb="1">
      <t>ネン</t>
    </rPh>
    <phoneticPr fontId="1"/>
  </si>
  <si>
    <t>月頃</t>
    <rPh sb="0" eb="1">
      <t>ガツ</t>
    </rPh>
    <rPh sb="1" eb="2">
      <t>ゴロ</t>
    </rPh>
    <phoneticPr fontId="1"/>
  </si>
  <si>
    <t>適用法令</t>
    <rPh sb="0" eb="2">
      <t>テキヨウ</t>
    </rPh>
    <rPh sb="2" eb="4">
      <t>ホウレイ</t>
    </rPh>
    <phoneticPr fontId="1"/>
  </si>
  <si>
    <t>新法</t>
    <rPh sb="0" eb="2">
      <t>シンポウ</t>
    </rPh>
    <phoneticPr fontId="1"/>
  </si>
  <si>
    <t>旧法</t>
    <rPh sb="0" eb="2">
      <t>キュウホウ</t>
    </rPh>
    <phoneticPr fontId="1"/>
  </si>
  <si>
    <t>その他特記事項</t>
    <rPh sb="2" eb="3">
      <t>タ</t>
    </rPh>
    <rPh sb="3" eb="5">
      <t>トッキ</t>
    </rPh>
    <rPh sb="5" eb="7">
      <t>ジコウ</t>
    </rPh>
    <phoneticPr fontId="1"/>
  </si>
  <si>
    <t>本学に対し、同様の証明書を申し込んだ経験</t>
    <phoneticPr fontId="1"/>
  </si>
  <si>
    <t>本学に対し、同様の証明書を申し込んだ経験(年)</t>
    <rPh sb="21" eb="22">
      <t>ネン</t>
    </rPh>
    <phoneticPr fontId="1"/>
  </si>
  <si>
    <t>本学に対し、同様の証明書を申し込んだ経験(月)</t>
    <rPh sb="21" eb="22">
      <t>ツキ</t>
    </rPh>
    <phoneticPr fontId="1"/>
  </si>
  <si>
    <t>他大学へ提出/免許状申請</t>
    <rPh sb="7" eb="10">
      <t>メンキョジョウ</t>
    </rPh>
    <rPh sb="10" eb="12">
      <t>シンセイ</t>
    </rPh>
    <phoneticPr fontId="1"/>
  </si>
  <si>
    <t>〇〇(学校名)/△△県(都道府県市町村名)</t>
    <rPh sb="3" eb="6">
      <t>ガッコウメイ</t>
    </rPh>
    <rPh sb="10" eb="11">
      <t>ケン</t>
    </rPh>
    <rPh sb="12" eb="16">
      <t>トドウフケン</t>
    </rPh>
    <rPh sb="16" eb="19">
      <t>シチョウソン</t>
    </rPh>
    <rPh sb="19" eb="20">
      <t>メイ</t>
    </rPh>
    <phoneticPr fontId="1"/>
  </si>
  <si>
    <t>あり</t>
    <phoneticPr fontId="1"/>
  </si>
  <si>
    <t>なし</t>
    <phoneticPr fontId="1"/>
  </si>
  <si>
    <t>※事務局で記入します。</t>
    <rPh sb="1" eb="4">
      <t>ジムキョク</t>
    </rPh>
    <rPh sb="5" eb="7">
      <t>キニュウ</t>
    </rPh>
    <phoneticPr fontId="1"/>
  </si>
  <si>
    <t>可・否</t>
    <rPh sb="0" eb="1">
      <t>カ</t>
    </rPh>
    <rPh sb="2" eb="3">
      <t>ヒ</t>
    </rPh>
    <phoneticPr fontId="1"/>
  </si>
  <si>
    <t>問い合わせ番号</t>
    <rPh sb="0" eb="1">
      <t>ト</t>
    </rPh>
    <rPh sb="2" eb="3">
      <t>ア</t>
    </rPh>
    <rPh sb="5" eb="7">
      <t>バンゴウ</t>
    </rPh>
    <phoneticPr fontId="1"/>
  </si>
  <si>
    <t>発行の可否</t>
    <rPh sb="0" eb="2">
      <t>ハッコウ</t>
    </rPh>
    <rPh sb="3" eb="5">
      <t>カヒ</t>
    </rPh>
    <phoneticPr fontId="1"/>
  </si>
  <si>
    <t>〒(</t>
    <phoneticPr fontId="1"/>
  </si>
  <si>
    <t>卒業・退学年月日</t>
    <rPh sb="0" eb="2">
      <t>ソツギョウ</t>
    </rPh>
    <rPh sb="3" eb="5">
      <t>タイガク</t>
    </rPh>
    <rPh sb="5" eb="7">
      <t>ネンゲツ</t>
    </rPh>
    <rPh sb="7" eb="8">
      <t>ヒ</t>
    </rPh>
    <phoneticPr fontId="1"/>
  </si>
  <si>
    <t>修了・退学年月日</t>
    <rPh sb="0" eb="2">
      <t>シュウリョウ</t>
    </rPh>
    <rPh sb="3" eb="5">
      <t>タイガク</t>
    </rPh>
    <rPh sb="5" eb="7">
      <t>ネンゲツ</t>
    </rPh>
    <rPh sb="7" eb="8">
      <t>ヒ</t>
    </rPh>
    <phoneticPr fontId="1"/>
  </si>
  <si>
    <t>家庭科</t>
    <rPh sb="0" eb="2">
      <t>カテイ</t>
    </rPh>
    <rPh sb="2" eb="3">
      <t>カ</t>
    </rPh>
    <phoneticPr fontId="1"/>
  </si>
  <si>
    <t>在学時の氏名</t>
    <rPh sb="0" eb="2">
      <t>ザイガク</t>
    </rPh>
    <rPh sb="2" eb="3">
      <t>ジ</t>
    </rPh>
    <rPh sb="4" eb="5">
      <t>シ</t>
    </rPh>
    <rPh sb="5" eb="6">
      <t>メイ</t>
    </rPh>
    <phoneticPr fontId="1"/>
  </si>
  <si>
    <t>例）大学</t>
    <rPh sb="0" eb="1">
      <t>レイ</t>
    </rPh>
    <rPh sb="2" eb="4">
      <t>ダイガク</t>
    </rPh>
    <phoneticPr fontId="1"/>
  </si>
  <si>
    <t>本学に対し、学力に関する証明書を申し込んだ経験</t>
    <rPh sb="0" eb="2">
      <t>ホンガク</t>
    </rPh>
    <rPh sb="3" eb="4">
      <t>タイ</t>
    </rPh>
    <rPh sb="6" eb="8">
      <t>ガクリョク</t>
    </rPh>
    <rPh sb="9" eb="10">
      <t>カン</t>
    </rPh>
    <rPh sb="12" eb="15">
      <t>ショウメイショ</t>
    </rPh>
    <rPh sb="16" eb="17">
      <t>モウ</t>
    </rPh>
    <rPh sb="18" eb="19">
      <t>コ</t>
    </rPh>
    <rPh sb="21" eb="23">
      <t>ケイケン</t>
    </rPh>
    <phoneticPr fontId="1"/>
  </si>
  <si>
    <t>証明を希望する免許状の種類及び必要部数</t>
    <rPh sb="0" eb="2">
      <t>ショウメイ</t>
    </rPh>
    <rPh sb="3" eb="5">
      <t>キボウ</t>
    </rPh>
    <rPh sb="7" eb="10">
      <t>メンキョジョウ</t>
    </rPh>
    <rPh sb="11" eb="13">
      <t>シュルイ</t>
    </rPh>
    <rPh sb="13" eb="14">
      <t>オヨ</t>
    </rPh>
    <rPh sb="15" eb="17">
      <t>ヒツヨウ</t>
    </rPh>
    <rPh sb="17" eb="19">
      <t>ブスウ</t>
    </rPh>
    <phoneticPr fontId="1"/>
  </si>
  <si>
    <t>種別(一種・二種・専修)</t>
    <phoneticPr fontId="1"/>
  </si>
  <si>
    <t>※副免取得済あるいは途中まで副免科目を履修していた場合に限り、副免での証明書を発行できる場合があります。</t>
  </si>
  <si>
    <t>※プルダウンのあるものはプルダウンの中から選択してください。</t>
    <rPh sb="18" eb="19">
      <t>ナカ</t>
    </rPh>
    <rPh sb="21" eb="23">
      <t>センタク</t>
    </rPh>
    <phoneticPr fontId="1"/>
  </si>
  <si>
    <r>
      <t xml:space="preserve">種別
</t>
    </r>
    <r>
      <rPr>
        <sz val="6"/>
        <rFont val="UD デジタル 教科書体 NK-B"/>
        <family val="1"/>
        <charset val="128"/>
      </rPr>
      <t>(一種・二種・専修)</t>
    </r>
    <rPh sb="0" eb="2">
      <t>シュベツ</t>
    </rPh>
    <rPh sb="4" eb="6">
      <t>イッシュ</t>
    </rPh>
    <rPh sb="7" eb="9">
      <t>ニシュ</t>
    </rPh>
    <rPh sb="10" eb="12">
      <t>センシュウ</t>
    </rPh>
    <phoneticPr fontId="1"/>
  </si>
  <si>
    <r>
      <t>このシートに入力した内容は、</t>
    </r>
    <r>
      <rPr>
        <b/>
        <sz val="22"/>
        <color rgb="FFFF0000"/>
        <rFont val="ＭＳ Ｐゴシック"/>
        <family val="3"/>
        <charset val="128"/>
        <scheme val="minor"/>
      </rPr>
      <t>シート2枚目の「学力に関する証明書」</t>
    </r>
    <r>
      <rPr>
        <b/>
        <sz val="22"/>
        <color theme="1"/>
        <rFont val="ＭＳ Ｐゴシック"/>
        <family val="3"/>
        <charset val="128"/>
        <scheme val="minor"/>
      </rPr>
      <t>に反映されます。</t>
    </r>
    <rPh sb="6" eb="8">
      <t>ニュウリョク</t>
    </rPh>
    <rPh sb="10" eb="12">
      <t>ナイヨウ</t>
    </rPh>
    <rPh sb="18" eb="20">
      <t>マイメ</t>
    </rPh>
    <rPh sb="22" eb="24">
      <t>ガクリョク</t>
    </rPh>
    <rPh sb="25" eb="26">
      <t>カン</t>
    </rPh>
    <rPh sb="28" eb="31">
      <t>ショウメイショ</t>
    </rPh>
    <rPh sb="33" eb="35">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</si>
</sst>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1"/>
      <name val="ＭＳ Ｐ明朝"/>
      <family val="1"/>
      <charset val="128"/>
    </font>
    <font>
      <b/>
      <sz val="9"/>
      <name val="Segoe UI"/>
      <family val="2"/>
    </font>
    <font>
      <sz val="11"/>
      <color theme="1"/>
      <name val="UD デジタル 教科書体 NK-B"/>
      <family val="1"/>
      <charset val="128"/>
    </font>
    <font>
      <b/>
      <sz val="14"/>
      <name val="UD デジタル 教科書体 NK-B"/>
      <family val="1"/>
      <charset val="128"/>
    </font>
    <font>
      <b/>
      <sz val="11"/>
      <name val="UD デジタル 教科書体 NK-B"/>
      <family val="1"/>
      <charset val="128"/>
    </font>
    <font>
      <sz val="11"/>
      <name val="UD デジタル 教科書体 NK-B"/>
      <family val="1"/>
      <charset val="128"/>
    </font>
    <font>
      <b/>
      <sz val="9"/>
      <name val="UD デジタル 教科書体 NK-B"/>
      <family val="1"/>
      <charset val="128"/>
    </font>
    <font>
      <sz val="14"/>
      <name val="UD デジタル 教科書体 NK-B"/>
      <family val="1"/>
      <charset val="128"/>
    </font>
    <font>
      <sz val="8"/>
      <name val="UD デジタル 教科書体 NK-B"/>
      <family val="1"/>
      <charset val="128"/>
    </font>
    <font>
      <sz val="10"/>
      <name val="UD デジタル 教科書体 NK-B"/>
      <family val="1"/>
      <charset val="128"/>
    </font>
    <font>
      <sz val="9"/>
      <name val="UD デジタル 教科書体 NK-B"/>
      <family val="1"/>
      <charset val="128"/>
    </font>
    <font>
      <sz val="12"/>
      <name val="UD デジタル 教科書体 NK-B"/>
      <family val="1"/>
      <charset val="128"/>
    </font>
    <font>
      <sz val="6"/>
      <name val="UD デジタル 教科書体 NK-B"/>
      <family val="1"/>
      <charset val="128"/>
    </font>
    <font>
      <sz val="12"/>
      <color theme="1"/>
      <name val="UD デジタル 教科書体 NK-B"/>
      <family val="1"/>
      <charset val="128"/>
    </font>
    <font>
      <b/>
      <sz val="22"/>
      <color theme="1"/>
      <name val="ＭＳ Ｐゴシック"/>
      <family val="3"/>
      <charset val="128"/>
      <scheme val="minor"/>
    </font>
    <font>
      <b/>
      <sz val="22"/>
      <color rgb="FFFF0000"/>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9FF99"/>
        <bgColor indexed="64"/>
      </patternFill>
    </fill>
  </fills>
  <borders count="9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auto="1"/>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auto="1"/>
      </left>
      <right/>
      <top style="thin">
        <color theme="0" tint="-0.14999847407452621"/>
      </top>
      <bottom/>
      <diagonal/>
    </border>
    <border>
      <left/>
      <right/>
      <top style="thin">
        <color theme="0" tint="-0.14999847407452621"/>
      </top>
      <bottom/>
      <diagonal/>
    </border>
    <border>
      <left/>
      <right style="medium">
        <color indexed="64"/>
      </right>
      <top style="thin">
        <color theme="0" tint="-0.14999847407452621"/>
      </top>
      <bottom/>
      <diagonal/>
    </border>
    <border>
      <left style="thin">
        <color indexed="64"/>
      </left>
      <right/>
      <top style="medium">
        <color indexed="64"/>
      </top>
      <bottom style="thin">
        <color theme="0" tint="-0.14999847407452621"/>
      </bottom>
      <diagonal/>
    </border>
    <border>
      <left/>
      <right/>
      <top style="medium">
        <color indexed="64"/>
      </top>
      <bottom style="thin">
        <color theme="0" tint="-0.14999847407452621"/>
      </bottom>
      <diagonal/>
    </border>
    <border>
      <left/>
      <right style="thin">
        <color auto="1"/>
      </right>
      <top style="medium">
        <color indexed="64"/>
      </top>
      <bottom style="thin">
        <color theme="0" tint="-0.14999847407452621"/>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right style="medium">
        <color indexed="64"/>
      </right>
      <top style="thin">
        <color auto="1"/>
      </top>
      <bottom style="thin">
        <color auto="1"/>
      </bottom>
      <diagonal style="hair">
        <color auto="1"/>
      </diagonal>
    </border>
    <border>
      <left style="medium">
        <color indexed="64"/>
      </left>
      <right style="thin">
        <color indexed="64"/>
      </right>
      <top style="thin">
        <color indexed="64"/>
      </top>
      <bottom style="thin">
        <color indexed="64"/>
      </bottom>
      <diagonal/>
    </border>
    <border diagonalUp="1">
      <left/>
      <right/>
      <top style="thin">
        <color auto="1"/>
      </top>
      <bottom style="thin">
        <color auto="1"/>
      </bottom>
      <diagonal style="hair">
        <color auto="1"/>
      </diagonal>
    </border>
    <border diagonalUp="1">
      <left style="thin">
        <color indexed="64"/>
      </left>
      <right style="thin">
        <color indexed="64"/>
      </right>
      <top style="thin">
        <color indexed="64"/>
      </top>
      <bottom style="thin">
        <color indexed="64"/>
      </bottom>
      <diagonal style="thin">
        <color indexed="64"/>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right style="thin">
        <color auto="1"/>
      </right>
      <top style="thin">
        <color theme="0" tint="-0.14999847407452621"/>
      </top>
      <bottom/>
      <diagonal/>
    </border>
    <border>
      <left/>
      <right style="medium">
        <color indexed="64"/>
      </right>
      <top style="medium">
        <color indexed="64"/>
      </top>
      <bottom style="thin">
        <color theme="0" tint="-0.14999847407452621"/>
      </bottom>
      <diagonal/>
    </border>
    <border>
      <left/>
      <right/>
      <top style="thin">
        <color indexed="64"/>
      </top>
      <bottom style="thin">
        <color theme="0" tint="-0.14999847407452621"/>
      </bottom>
      <diagonal/>
    </border>
    <border>
      <left style="thin">
        <color auto="1"/>
      </left>
      <right/>
      <top style="thin">
        <color theme="0" tint="-0.14999847407452621"/>
      </top>
      <bottom style="thin">
        <color theme="0" tint="-0.14999847407452621"/>
      </bottom>
      <diagonal/>
    </border>
    <border>
      <left style="thin">
        <color theme="0" tint="-0.14999847407452621"/>
      </left>
      <right/>
      <top style="thin">
        <color indexed="64"/>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medium">
        <color indexed="64"/>
      </right>
      <top style="thin">
        <color auto="1"/>
      </top>
      <bottom style="thin">
        <color theme="0" tint="-0.14999847407452621"/>
      </bottom>
      <diagonal/>
    </border>
    <border>
      <left style="thin">
        <color theme="0" tint="-0.14999847407452621"/>
      </left>
      <right/>
      <top style="thin">
        <color indexed="64"/>
      </top>
      <bottom style="thin">
        <color indexed="64"/>
      </bottom>
      <diagonal/>
    </border>
    <border>
      <left style="thin">
        <color theme="0" tint="-0.14999847407452621"/>
      </left>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right/>
      <top style="thin">
        <color theme="0" tint="-0.14999847407452621"/>
      </top>
      <bottom style="medium">
        <color indexed="64"/>
      </bottom>
      <diagonal/>
    </border>
    <border>
      <left style="thin">
        <color indexed="64"/>
      </left>
      <right/>
      <top style="thin">
        <color indexed="64"/>
      </top>
      <bottom style="thin">
        <color theme="0" tint="-0.14999847407452621"/>
      </bottom>
      <diagonal/>
    </border>
    <border>
      <left style="thin">
        <color theme="0" tint="-0.14999847407452621"/>
      </left>
      <right/>
      <top style="thin">
        <color theme="0" tint="-0.14999847407452621"/>
      </top>
      <bottom style="medium">
        <color indexed="64"/>
      </bottom>
      <diagonal/>
    </border>
    <border>
      <left style="thin">
        <color indexed="64"/>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right style="thin">
        <color indexed="64"/>
      </right>
      <top style="thin">
        <color theme="0" tint="-0.14999847407452621"/>
      </top>
      <bottom style="thin">
        <color theme="0" tint="-0.14999847407452621"/>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style="medium">
        <color indexed="64"/>
      </bottom>
      <diagonal/>
    </border>
    <border>
      <left/>
      <right style="medium">
        <color indexed="64"/>
      </right>
      <top style="thin">
        <color theme="0" tint="-0.14999847407452621"/>
      </top>
      <bottom style="thin">
        <color auto="1"/>
      </bottom>
      <diagonal/>
    </border>
    <border>
      <left/>
      <right style="medium">
        <color indexed="64"/>
      </right>
      <top style="thin">
        <color theme="0" tint="-0.14999847407452621"/>
      </top>
      <bottom style="medium">
        <color indexed="64"/>
      </bottom>
      <diagonal/>
    </border>
    <border diagonalUp="1">
      <left style="thin">
        <color auto="1"/>
      </left>
      <right/>
      <top/>
      <bottom style="medium">
        <color indexed="64"/>
      </bottom>
      <diagonal style="hair">
        <color auto="1"/>
      </diagonal>
    </border>
    <border diagonalUp="1">
      <left/>
      <right/>
      <top/>
      <bottom style="medium">
        <color indexed="64"/>
      </bottom>
      <diagonal style="hair">
        <color auto="1"/>
      </diagonal>
    </border>
    <border diagonalUp="1">
      <left style="thin">
        <color indexed="64"/>
      </left>
      <right style="thin">
        <color indexed="64"/>
      </right>
      <top style="thin">
        <color indexed="64"/>
      </top>
      <bottom style="thin">
        <color indexed="64"/>
      </bottom>
      <diagonal style="hair">
        <color auto="1"/>
      </diagonal>
    </border>
    <border>
      <left style="thin">
        <color theme="0" tint="-0.14999847407452621"/>
      </left>
      <right style="thin">
        <color indexed="64"/>
      </right>
      <top style="thin">
        <color theme="0" tint="-0.14999847407452621"/>
      </top>
      <bottom style="thin">
        <color theme="0" tint="-0.14999847407452621"/>
      </bottom>
      <diagonal/>
    </border>
    <border>
      <left style="medium">
        <color indexed="64"/>
      </left>
      <right style="medium">
        <color indexed="64"/>
      </right>
      <top/>
      <bottom/>
      <diagonal/>
    </border>
  </borders>
  <cellStyleXfs count="1">
    <xf numFmtId="0" fontId="0" fillId="0" borderId="0">
      <alignment vertical="center"/>
    </xf>
  </cellStyleXfs>
  <cellXfs count="287">
    <xf numFmtId="0" fontId="0" fillId="0" borderId="0" xfId="0">
      <alignment vertical="center"/>
    </xf>
    <xf numFmtId="0" fontId="0" fillId="0" borderId="4" xfId="0" applyBorder="1" applyProtection="1">
      <alignment vertical="center"/>
    </xf>
    <xf numFmtId="0" fontId="0" fillId="0" borderId="0" xfId="0" applyProtection="1">
      <alignment vertical="center"/>
    </xf>
    <xf numFmtId="0" fontId="2" fillId="0" borderId="0" xfId="0" applyFont="1" applyProtection="1">
      <alignment vertical="center"/>
    </xf>
    <xf numFmtId="0" fontId="0" fillId="0" borderId="20" xfId="0" applyFill="1" applyBorder="1" applyProtection="1">
      <alignment vertical="center"/>
    </xf>
    <xf numFmtId="20" fontId="3" fillId="0" borderId="0" xfId="0" applyNumberFormat="1" applyFont="1">
      <alignment vertical="center"/>
    </xf>
    <xf numFmtId="20" fontId="3" fillId="0" borderId="0" xfId="0" applyNumberFormat="1" applyFont="1" applyAlignment="1">
      <alignment horizontal="right" vertical="center"/>
    </xf>
    <xf numFmtId="20" fontId="4" fillId="0" borderId="0" xfId="0" applyNumberFormat="1" applyFont="1">
      <alignment vertical="center"/>
    </xf>
    <xf numFmtId="0" fontId="3" fillId="0" borderId="0" xfId="0" applyNumberFormat="1" applyFont="1" applyProtection="1">
      <alignment vertical="center"/>
      <protection locked="0"/>
    </xf>
    <xf numFmtId="0" fontId="5" fillId="0" borderId="0" xfId="0" applyFont="1" applyProtection="1">
      <alignment vertical="center"/>
    </xf>
    <xf numFmtId="0" fontId="5" fillId="0" borderId="4" xfId="0" applyFont="1" applyBorder="1" applyProtection="1">
      <alignment vertical="center"/>
    </xf>
    <xf numFmtId="0" fontId="5" fillId="3" borderId="4" xfId="0" applyFont="1" applyFill="1" applyBorder="1" applyProtection="1">
      <alignment vertical="center"/>
    </xf>
    <xf numFmtId="0" fontId="5" fillId="2" borderId="4" xfId="0" applyFont="1" applyFill="1" applyBorder="1" applyProtection="1">
      <alignment vertical="center"/>
    </xf>
    <xf numFmtId="176" fontId="5" fillId="0" borderId="4" xfId="0" applyNumberFormat="1"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left" vertical="center"/>
    </xf>
    <xf numFmtId="0" fontId="5" fillId="0" borderId="4"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xf>
    <xf numFmtId="176" fontId="5" fillId="0" borderId="4" xfId="0" applyNumberFormat="1" applyFont="1" applyFill="1" applyBorder="1" applyAlignment="1" applyProtection="1">
      <alignment horizontal="left" vertical="center"/>
    </xf>
    <xf numFmtId="0" fontId="5" fillId="5" borderId="57" xfId="0" applyFont="1" applyFill="1" applyBorder="1" applyAlignment="1" applyProtection="1">
      <alignment horizontal="left" vertical="center"/>
    </xf>
    <xf numFmtId="0" fontId="5" fillId="5" borderId="4" xfId="0" applyFont="1" applyFill="1" applyBorder="1" applyAlignment="1" applyProtection="1">
      <alignment horizontal="left" vertical="center"/>
    </xf>
    <xf numFmtId="176" fontId="5" fillId="5" borderId="57" xfId="0" applyNumberFormat="1" applyFont="1" applyFill="1" applyBorder="1" applyAlignment="1" applyProtection="1">
      <alignment horizontal="left" vertical="center"/>
    </xf>
    <xf numFmtId="31" fontId="5" fillId="2" borderId="4" xfId="0" applyNumberFormat="1" applyFont="1" applyFill="1" applyBorder="1" applyAlignment="1" applyProtection="1">
      <alignment horizontal="left" vertical="center"/>
    </xf>
    <xf numFmtId="0" fontId="5" fillId="6" borderId="4" xfId="0" applyFont="1" applyFill="1" applyBorder="1" applyProtection="1">
      <alignment vertical="center"/>
    </xf>
    <xf numFmtId="0" fontId="5" fillId="0" borderId="20" xfId="0" applyFont="1" applyFill="1" applyBorder="1" applyAlignment="1" applyProtection="1">
      <alignment horizontal="left" vertical="center"/>
      <protection locked="0"/>
    </xf>
    <xf numFmtId="0" fontId="5" fillId="3" borderId="4" xfId="0" applyFont="1" applyFill="1" applyBorder="1" applyAlignment="1" applyProtection="1">
      <alignment vertical="center" shrinkToFit="1"/>
    </xf>
    <xf numFmtId="20" fontId="8" fillId="0" borderId="0" xfId="0" applyNumberFormat="1" applyFont="1">
      <alignment vertical="center"/>
    </xf>
    <xf numFmtId="20" fontId="9" fillId="0" borderId="0" xfId="0" applyNumberFormat="1" applyFont="1">
      <alignment vertical="center"/>
    </xf>
    <xf numFmtId="20" fontId="10" fillId="0" borderId="0" xfId="0" applyNumberFormat="1" applyFont="1" applyAlignment="1">
      <alignment horizontal="center" vertical="center"/>
    </xf>
    <xf numFmtId="20" fontId="8" fillId="0" borderId="0" xfId="0" applyNumberFormat="1" applyFont="1" applyBorder="1">
      <alignment vertical="center"/>
    </xf>
    <xf numFmtId="20" fontId="10" fillId="0" borderId="0" xfId="0" applyNumberFormat="1" applyFont="1" applyBorder="1" applyAlignment="1">
      <alignment horizontal="center" vertical="center"/>
    </xf>
    <xf numFmtId="20" fontId="11" fillId="0" borderId="0" xfId="0" applyNumberFormat="1" applyFont="1" applyBorder="1">
      <alignment vertical="center"/>
    </xf>
    <xf numFmtId="20" fontId="8" fillId="0" borderId="65" xfId="0" applyNumberFormat="1" applyFont="1" applyBorder="1">
      <alignment vertical="center"/>
    </xf>
    <xf numFmtId="20" fontId="8" fillId="0" borderId="88" xfId="0" applyNumberFormat="1" applyFont="1" applyBorder="1">
      <alignment vertical="center"/>
    </xf>
    <xf numFmtId="20" fontId="8" fillId="0" borderId="37" xfId="0" applyNumberFormat="1" applyFont="1" applyBorder="1">
      <alignment vertical="center"/>
    </xf>
    <xf numFmtId="20" fontId="8" fillId="0" borderId="64" xfId="0" applyNumberFormat="1" applyFont="1" applyBorder="1" applyAlignment="1">
      <alignment vertical="center"/>
    </xf>
    <xf numFmtId="20" fontId="8" fillId="0" borderId="81" xfId="0" applyNumberFormat="1" applyFont="1" applyBorder="1" applyAlignment="1">
      <alignment vertical="center"/>
    </xf>
    <xf numFmtId="20" fontId="8" fillId="0" borderId="2" xfId="0" applyNumberFormat="1" applyFont="1" applyBorder="1">
      <alignment vertical="center"/>
    </xf>
    <xf numFmtId="20" fontId="8" fillId="0" borderId="36" xfId="0" applyNumberFormat="1" applyFont="1" applyBorder="1">
      <alignment vertical="center"/>
    </xf>
    <xf numFmtId="20" fontId="8" fillId="0" borderId="58" xfId="0" applyNumberFormat="1" applyFont="1" applyBorder="1">
      <alignment vertical="center"/>
    </xf>
    <xf numFmtId="20" fontId="8" fillId="0" borderId="60" xfId="0" applyNumberFormat="1" applyFont="1" applyBorder="1">
      <alignment vertical="center"/>
    </xf>
    <xf numFmtId="20" fontId="8" fillId="0" borderId="67" xfId="0" applyNumberFormat="1" applyFont="1" applyBorder="1">
      <alignment vertical="center"/>
    </xf>
    <xf numFmtId="20" fontId="8" fillId="0" borderId="64" xfId="0" applyNumberFormat="1" applyFont="1" applyBorder="1" applyAlignment="1">
      <alignment horizontal="left" vertical="center"/>
    </xf>
    <xf numFmtId="20" fontId="8" fillId="0" borderId="69" xfId="0" applyNumberFormat="1" applyFont="1" applyBorder="1">
      <alignment vertical="center"/>
    </xf>
    <xf numFmtId="20" fontId="8" fillId="0" borderId="62" xfId="0" applyNumberFormat="1" applyFont="1" applyBorder="1">
      <alignment vertical="center"/>
    </xf>
    <xf numFmtId="20" fontId="8" fillId="0" borderId="28" xfId="0" applyNumberFormat="1" applyFont="1" applyBorder="1">
      <alignment vertical="center"/>
    </xf>
    <xf numFmtId="20" fontId="8" fillId="0" borderId="10" xfId="0" applyNumberFormat="1" applyFont="1" applyBorder="1" applyAlignment="1">
      <alignment horizontal="center" vertical="top" shrinkToFit="1"/>
    </xf>
    <xf numFmtId="20" fontId="13" fillId="0" borderId="7" xfId="0" applyNumberFormat="1" applyFont="1" applyBorder="1">
      <alignment vertical="center"/>
    </xf>
    <xf numFmtId="20" fontId="8" fillId="0" borderId="3" xfId="0" applyNumberFormat="1" applyFont="1" applyBorder="1">
      <alignment vertical="center"/>
    </xf>
    <xf numFmtId="20" fontId="8" fillId="0" borderId="42" xfId="0" applyNumberFormat="1" applyFont="1" applyBorder="1">
      <alignment vertical="center"/>
    </xf>
    <xf numFmtId="20" fontId="8" fillId="0" borderId="70" xfId="0" applyNumberFormat="1" applyFont="1" applyBorder="1" applyAlignment="1">
      <alignment horizontal="center" vertical="center"/>
    </xf>
    <xf numFmtId="20" fontId="8" fillId="0" borderId="1" xfId="0" applyNumberFormat="1" applyFont="1" applyBorder="1">
      <alignment vertical="center"/>
    </xf>
    <xf numFmtId="20" fontId="8" fillId="0" borderId="25" xfId="0" applyNumberFormat="1" applyFont="1" applyBorder="1">
      <alignment vertical="center"/>
    </xf>
    <xf numFmtId="20" fontId="8" fillId="0" borderId="26" xfId="0" applyNumberFormat="1" applyFont="1" applyBorder="1">
      <alignment vertical="center"/>
    </xf>
    <xf numFmtId="20" fontId="8" fillId="0" borderId="0" xfId="0" applyNumberFormat="1" applyFont="1" applyBorder="1" applyAlignment="1">
      <alignment vertical="center"/>
    </xf>
    <xf numFmtId="20" fontId="8" fillId="0" borderId="26" xfId="0" applyNumberFormat="1" applyFont="1" applyBorder="1" applyAlignment="1">
      <alignment vertical="center" wrapText="1"/>
    </xf>
    <xf numFmtId="20" fontId="8" fillId="0" borderId="0" xfId="0" applyNumberFormat="1" applyFont="1" applyBorder="1" applyAlignment="1">
      <alignment vertical="center" wrapText="1"/>
    </xf>
    <xf numFmtId="20" fontId="8" fillId="0" borderId="17" xfId="0" applyNumberFormat="1" applyFont="1" applyBorder="1" applyAlignment="1">
      <alignment vertical="center" wrapText="1"/>
    </xf>
    <xf numFmtId="20" fontId="8" fillId="0" borderId="18" xfId="0" applyNumberFormat="1" applyFont="1" applyBorder="1" applyAlignment="1">
      <alignment vertical="center" wrapText="1"/>
    </xf>
    <xf numFmtId="20" fontId="8" fillId="0" borderId="18" xfId="0" applyNumberFormat="1" applyFont="1" applyBorder="1">
      <alignment vertical="center"/>
    </xf>
    <xf numFmtId="20" fontId="8" fillId="0" borderId="18" xfId="0" applyNumberFormat="1" applyFont="1" applyBorder="1" applyAlignment="1">
      <alignment horizontal="left" vertical="center" wrapText="1"/>
    </xf>
    <xf numFmtId="20" fontId="8" fillId="0" borderId="0" xfId="0" applyNumberFormat="1" applyFont="1" applyAlignment="1">
      <alignment horizontal="left" vertical="center" wrapText="1"/>
    </xf>
    <xf numFmtId="20" fontId="8" fillId="0" borderId="0" xfId="0" applyNumberFormat="1" applyFont="1" applyAlignment="1">
      <alignment horizontal="left" vertical="center"/>
    </xf>
    <xf numFmtId="20" fontId="8" fillId="0" borderId="18" xfId="0" applyNumberFormat="1" applyFont="1" applyBorder="1" applyAlignment="1">
      <alignment horizontal="left" vertical="center"/>
    </xf>
    <xf numFmtId="20" fontId="8" fillId="4" borderId="14" xfId="0" applyNumberFormat="1" applyFont="1" applyFill="1" applyBorder="1">
      <alignment vertical="center"/>
    </xf>
    <xf numFmtId="20" fontId="8" fillId="4" borderId="15" xfId="0" applyNumberFormat="1" applyFont="1" applyFill="1" applyBorder="1">
      <alignment vertical="center"/>
    </xf>
    <xf numFmtId="20" fontId="8" fillId="4" borderId="22" xfId="0" applyNumberFormat="1" applyFont="1" applyFill="1" applyBorder="1">
      <alignment vertical="center"/>
    </xf>
    <xf numFmtId="20" fontId="8" fillId="4" borderId="26" xfId="0" applyNumberFormat="1" applyFont="1" applyFill="1" applyBorder="1">
      <alignment vertical="center"/>
    </xf>
    <xf numFmtId="20" fontId="8" fillId="4" borderId="0" xfId="0" applyNumberFormat="1" applyFont="1" applyFill="1">
      <alignment vertical="center"/>
    </xf>
    <xf numFmtId="20" fontId="8" fillId="4" borderId="13" xfId="0" applyNumberFormat="1" applyFont="1" applyFill="1" applyBorder="1">
      <alignment vertical="center"/>
    </xf>
    <xf numFmtId="20" fontId="11" fillId="4" borderId="26" xfId="0" applyNumberFormat="1" applyFont="1" applyFill="1" applyBorder="1" applyAlignment="1">
      <alignment wrapText="1"/>
    </xf>
    <xf numFmtId="20" fontId="8" fillId="4" borderId="0" xfId="0" applyNumberFormat="1" applyFont="1" applyFill="1" applyAlignment="1">
      <alignment wrapText="1"/>
    </xf>
    <xf numFmtId="20" fontId="8" fillId="4" borderId="13" xfId="0" applyNumberFormat="1" applyFont="1" applyFill="1" applyBorder="1" applyAlignment="1">
      <alignment wrapText="1"/>
    </xf>
    <xf numFmtId="20" fontId="8" fillId="4" borderId="17" xfId="0" applyNumberFormat="1" applyFont="1" applyFill="1" applyBorder="1" applyAlignment="1">
      <alignment vertical="center" wrapText="1"/>
    </xf>
    <xf numFmtId="20" fontId="8" fillId="4" borderId="18" xfId="0" applyNumberFormat="1" applyFont="1" applyFill="1" applyBorder="1" applyAlignment="1">
      <alignment vertical="center" wrapText="1"/>
    </xf>
    <xf numFmtId="20" fontId="8" fillId="4" borderId="44" xfId="0" applyNumberFormat="1" applyFont="1" applyFill="1" applyBorder="1" applyAlignment="1">
      <alignment vertical="center" wrapText="1"/>
    </xf>
    <xf numFmtId="20" fontId="8" fillId="0" borderId="0" xfId="0" applyNumberFormat="1" applyFont="1" applyAlignment="1">
      <alignment vertical="center" wrapText="1"/>
    </xf>
    <xf numFmtId="20" fontId="8" fillId="0" borderId="43" xfId="0" applyNumberFormat="1" applyFont="1" applyBorder="1" applyAlignment="1">
      <alignment vertical="center" wrapText="1"/>
    </xf>
    <xf numFmtId="20" fontId="8" fillId="0" borderId="0" xfId="0" applyNumberFormat="1" applyFont="1" applyAlignment="1">
      <alignment horizontal="center" vertical="center"/>
    </xf>
    <xf numFmtId="20" fontId="8" fillId="0" borderId="7" xfId="0" applyNumberFormat="1" applyFont="1" applyBorder="1" applyAlignment="1">
      <alignment vertical="center"/>
    </xf>
    <xf numFmtId="20" fontId="8" fillId="0" borderId="0" xfId="0" applyNumberFormat="1" applyFont="1" applyAlignment="1">
      <alignment vertical="center" shrinkToFit="1"/>
    </xf>
    <xf numFmtId="20" fontId="8" fillId="4" borderId="17" xfId="0" applyNumberFormat="1" applyFont="1" applyFill="1" applyBorder="1">
      <alignment vertical="center"/>
    </xf>
    <xf numFmtId="20" fontId="8" fillId="4" borderId="18" xfId="0" applyNumberFormat="1" applyFont="1" applyFill="1" applyBorder="1">
      <alignment vertical="center"/>
    </xf>
    <xf numFmtId="20" fontId="8" fillId="4" borderId="44" xfId="0" applyNumberFormat="1" applyFont="1" applyFill="1" applyBorder="1">
      <alignment vertical="center"/>
    </xf>
    <xf numFmtId="20" fontId="8" fillId="0" borderId="48" xfId="0" applyNumberFormat="1" applyFont="1" applyBorder="1" applyAlignment="1">
      <alignment vertical="center"/>
    </xf>
    <xf numFmtId="20" fontId="11" fillId="0" borderId="0" xfId="0" applyNumberFormat="1" applyFont="1">
      <alignment vertical="center"/>
    </xf>
    <xf numFmtId="20" fontId="8" fillId="4" borderId="31" xfId="0" applyNumberFormat="1" applyFont="1" applyFill="1" applyBorder="1">
      <alignment vertical="center"/>
    </xf>
    <xf numFmtId="20" fontId="8" fillId="0" borderId="7" xfId="0" applyNumberFormat="1" applyFont="1" applyBorder="1">
      <alignment vertical="center"/>
    </xf>
    <xf numFmtId="20" fontId="8" fillId="0" borderId="5" xfId="0" applyNumberFormat="1" applyFont="1" applyBorder="1" applyAlignment="1">
      <alignment horizontal="right" vertical="center"/>
    </xf>
    <xf numFmtId="20" fontId="8" fillId="0" borderId="42" xfId="0" applyNumberFormat="1" applyFont="1" applyBorder="1" applyAlignment="1">
      <alignment horizontal="right" vertical="center"/>
    </xf>
    <xf numFmtId="20" fontId="7" fillId="0" borderId="0" xfId="0" applyNumberFormat="1" applyFont="1" applyFill="1" applyBorder="1" applyAlignment="1">
      <alignment vertical="center"/>
    </xf>
    <xf numFmtId="20" fontId="8" fillId="0" borderId="24" xfId="0" applyNumberFormat="1" applyFont="1" applyBorder="1" applyAlignment="1">
      <alignment horizontal="right" vertical="center"/>
    </xf>
    <xf numFmtId="20" fontId="8" fillId="0" borderId="14" xfId="0" applyNumberFormat="1" applyFont="1" applyBorder="1">
      <alignment vertical="center"/>
    </xf>
    <xf numFmtId="20" fontId="8" fillId="0" borderId="15" xfId="0" applyNumberFormat="1" applyFont="1" applyBorder="1">
      <alignment vertical="center"/>
    </xf>
    <xf numFmtId="20" fontId="8" fillId="0" borderId="16" xfId="0" applyNumberFormat="1" applyFont="1" applyBorder="1">
      <alignment vertical="center"/>
    </xf>
    <xf numFmtId="20" fontId="8" fillId="0" borderId="3" xfId="0" applyNumberFormat="1" applyFont="1" applyFill="1" applyBorder="1" applyAlignment="1">
      <alignment vertical="center"/>
    </xf>
    <xf numFmtId="20" fontId="8" fillId="0" borderId="4" xfId="0" applyNumberFormat="1" applyFont="1" applyBorder="1" applyAlignment="1">
      <alignment horizontal="center" vertical="center"/>
    </xf>
    <xf numFmtId="20" fontId="8" fillId="0" borderId="17" xfId="0" applyNumberFormat="1" applyFont="1" applyBorder="1">
      <alignment vertical="center"/>
    </xf>
    <xf numFmtId="20" fontId="8" fillId="0" borderId="19" xfId="0" applyNumberFormat="1" applyFont="1" applyBorder="1">
      <alignment vertical="center"/>
    </xf>
    <xf numFmtId="20" fontId="12" fillId="0" borderId="0" xfId="0" applyNumberFormat="1" applyFont="1">
      <alignment vertical="center"/>
    </xf>
    <xf numFmtId="20" fontId="8" fillId="0" borderId="7" xfId="0" applyNumberFormat="1" applyFont="1" applyFill="1" applyBorder="1" applyAlignment="1">
      <alignment vertical="center"/>
    </xf>
    <xf numFmtId="20" fontId="8" fillId="0" borderId="15" xfId="0" applyNumberFormat="1" applyFont="1" applyBorder="1" applyAlignment="1">
      <alignment horizontal="right" vertical="center"/>
    </xf>
    <xf numFmtId="20" fontId="8" fillId="0" borderId="0" xfId="0" applyNumberFormat="1" applyFont="1" applyBorder="1" applyAlignment="1">
      <alignment horizontal="right" vertical="center"/>
    </xf>
    <xf numFmtId="20" fontId="8" fillId="0" borderId="17" xfId="0" applyNumberFormat="1" applyFont="1" applyBorder="1" applyAlignment="1">
      <alignment vertical="center" shrinkToFit="1"/>
    </xf>
    <xf numFmtId="20" fontId="8" fillId="0" borderId="18" xfId="0" applyNumberFormat="1" applyFont="1" applyBorder="1" applyAlignment="1">
      <alignment vertical="center" shrinkToFit="1"/>
    </xf>
    <xf numFmtId="20" fontId="8" fillId="0" borderId="19" xfId="0" applyNumberFormat="1" applyFont="1" applyBorder="1" applyAlignment="1">
      <alignment vertical="center" shrinkToFit="1"/>
    </xf>
    <xf numFmtId="20" fontId="7" fillId="0" borderId="0" xfId="0" applyNumberFormat="1" applyFont="1" applyAlignment="1">
      <alignment vertical="center"/>
    </xf>
    <xf numFmtId="20" fontId="8" fillId="0" borderId="47" xfId="0" applyNumberFormat="1" applyFont="1" applyBorder="1" applyAlignment="1">
      <alignment horizontal="center" vertical="center"/>
    </xf>
    <xf numFmtId="20" fontId="8" fillId="0" borderId="45" xfId="0" applyNumberFormat="1" applyFont="1" applyBorder="1">
      <alignment vertical="center"/>
    </xf>
    <xf numFmtId="20" fontId="8" fillId="0" borderId="44" xfId="0" applyNumberFormat="1" applyFont="1" applyBorder="1" applyAlignment="1">
      <alignment horizontal="right" vertical="center"/>
    </xf>
    <xf numFmtId="0" fontId="16" fillId="3" borderId="4" xfId="0" applyFont="1" applyFill="1" applyBorder="1" applyAlignment="1" applyProtection="1">
      <alignment vertical="center" shrinkToFit="1"/>
    </xf>
    <xf numFmtId="20" fontId="8" fillId="0" borderId="64" xfId="0" applyNumberFormat="1" applyFont="1" applyBorder="1" applyAlignment="1">
      <alignment horizontal="right" vertical="center"/>
    </xf>
    <xf numFmtId="20" fontId="8" fillId="0" borderId="64" xfId="0" applyNumberFormat="1" applyFont="1" applyBorder="1">
      <alignment vertical="center"/>
    </xf>
    <xf numFmtId="20" fontId="8" fillId="0" borderId="81" xfId="0" applyNumberFormat="1" applyFont="1" applyBorder="1" applyAlignment="1">
      <alignment horizontal="left" vertical="center"/>
    </xf>
    <xf numFmtId="20" fontId="8" fillId="0" borderId="10" xfId="0" applyNumberFormat="1" applyFont="1" applyBorder="1">
      <alignment vertical="center"/>
    </xf>
    <xf numFmtId="20" fontId="8" fillId="0" borderId="5" xfId="0" applyNumberFormat="1" applyFont="1" applyBorder="1">
      <alignment vertical="center"/>
    </xf>
    <xf numFmtId="20" fontId="8" fillId="0" borderId="76" xfId="0" applyNumberFormat="1" applyFont="1" applyBorder="1" applyAlignment="1">
      <alignment horizontal="left" vertical="center"/>
    </xf>
    <xf numFmtId="20" fontId="8" fillId="0" borderId="76" xfId="0" applyNumberFormat="1" applyFont="1" applyBorder="1" applyAlignment="1">
      <alignment vertical="center"/>
    </xf>
    <xf numFmtId="20" fontId="8" fillId="0" borderId="80" xfId="0" applyNumberFormat="1" applyFont="1" applyBorder="1">
      <alignment vertical="center"/>
    </xf>
    <xf numFmtId="20" fontId="8" fillId="0" borderId="89" xfId="0" applyNumberFormat="1" applyFont="1" applyBorder="1">
      <alignment vertical="center"/>
    </xf>
    <xf numFmtId="0" fontId="17" fillId="0" borderId="0" xfId="0" applyFont="1" applyAlignment="1" applyProtection="1">
      <alignment vertical="center"/>
    </xf>
    <xf numFmtId="0" fontId="5" fillId="0" borderId="17" xfId="0" applyFont="1" applyBorder="1" applyAlignment="1" applyProtection="1">
      <alignment horizontal="left" vertical="center" shrinkToFit="1"/>
    </xf>
    <xf numFmtId="0" fontId="5" fillId="0" borderId="18"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5" fillId="0" borderId="14" xfId="0" applyFont="1" applyBorder="1" applyAlignment="1" applyProtection="1">
      <alignment horizontal="left" vertical="center" shrinkToFit="1"/>
    </xf>
    <xf numFmtId="0" fontId="5" fillId="0" borderId="15"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5" fillId="0" borderId="2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28" xfId="0" applyFont="1" applyBorder="1" applyAlignment="1" applyProtection="1">
      <alignment horizontal="left" vertical="center" shrinkToFit="1"/>
    </xf>
    <xf numFmtId="20" fontId="8" fillId="0" borderId="3" xfId="0" applyNumberFormat="1" applyFont="1" applyBorder="1" applyAlignment="1">
      <alignment horizontal="center" vertical="center"/>
    </xf>
    <xf numFmtId="20" fontId="8" fillId="0" borderId="64" xfId="0" applyNumberFormat="1" applyFont="1" applyBorder="1" applyAlignment="1">
      <alignment horizontal="left" vertical="center"/>
    </xf>
    <xf numFmtId="20" fontId="8" fillId="0" borderId="66" xfId="0" applyNumberFormat="1" applyFont="1" applyBorder="1" applyAlignment="1">
      <alignment horizontal="center" vertical="center"/>
    </xf>
    <xf numFmtId="20" fontId="8" fillId="0" borderId="64" xfId="0" applyNumberFormat="1" applyFont="1" applyBorder="1" applyAlignment="1">
      <alignment horizontal="center" vertical="center"/>
    </xf>
    <xf numFmtId="20" fontId="8" fillId="0" borderId="68" xfId="0" applyNumberFormat="1" applyFont="1" applyBorder="1" applyAlignment="1">
      <alignment horizontal="center" vertical="center"/>
    </xf>
    <xf numFmtId="20" fontId="8" fillId="0" borderId="59" xfId="0" applyNumberFormat="1" applyFont="1" applyBorder="1" applyAlignment="1">
      <alignment horizontal="center" vertical="center"/>
    </xf>
    <xf numFmtId="20" fontId="8" fillId="0" borderId="60" xfId="0" applyNumberFormat="1" applyFont="1" applyBorder="1" applyAlignment="1">
      <alignment horizontal="center" vertical="center"/>
    </xf>
    <xf numFmtId="20" fontId="8" fillId="0" borderId="58" xfId="0" applyNumberFormat="1" applyFont="1" applyBorder="1" applyAlignment="1">
      <alignment horizontal="center" vertical="center"/>
    </xf>
    <xf numFmtId="20" fontId="8" fillId="0" borderId="77" xfId="0" applyNumberFormat="1" applyFont="1" applyBorder="1" applyAlignment="1">
      <alignment horizontal="center" vertical="center"/>
    </xf>
    <xf numFmtId="20" fontId="8" fillId="0" borderId="75" xfId="0" applyNumberFormat="1" applyFont="1" applyBorder="1" applyAlignment="1">
      <alignment horizontal="center" vertical="center"/>
    </xf>
    <xf numFmtId="20" fontId="8" fillId="0" borderId="79" xfId="0" applyNumberFormat="1" applyFont="1" applyBorder="1" applyAlignment="1">
      <alignment horizontal="center" vertical="center"/>
    </xf>
    <xf numFmtId="20" fontId="8" fillId="0" borderId="8" xfId="0" applyNumberFormat="1" applyFont="1" applyBorder="1" applyAlignment="1">
      <alignment horizontal="center" vertical="center"/>
    </xf>
    <xf numFmtId="20" fontId="8" fillId="0" borderId="1" xfId="0" applyNumberFormat="1" applyFont="1" applyBorder="1" applyAlignment="1">
      <alignment horizontal="center" vertical="center"/>
    </xf>
    <xf numFmtId="20" fontId="11" fillId="4" borderId="26" xfId="0" applyNumberFormat="1" applyFont="1" applyFill="1" applyBorder="1" applyAlignment="1">
      <alignment wrapText="1"/>
    </xf>
    <xf numFmtId="20" fontId="11" fillId="4" borderId="0" xfId="0" applyNumberFormat="1" applyFont="1" applyFill="1" applyAlignment="1">
      <alignment wrapText="1"/>
    </xf>
    <xf numFmtId="20" fontId="11" fillId="4" borderId="13" xfId="0" applyNumberFormat="1" applyFont="1" applyFill="1" applyBorder="1" applyAlignment="1">
      <alignment wrapText="1"/>
    </xf>
    <xf numFmtId="20" fontId="11" fillId="4" borderId="23" xfId="0" applyNumberFormat="1" applyFont="1" applyFill="1" applyBorder="1" applyAlignment="1">
      <alignment vertical="center" wrapText="1"/>
    </xf>
    <xf numFmtId="20" fontId="11" fillId="4" borderId="1" xfId="0" applyNumberFormat="1" applyFont="1" applyFill="1" applyBorder="1" applyAlignment="1">
      <alignment vertical="center" wrapText="1"/>
    </xf>
    <xf numFmtId="20" fontId="11" fillId="4" borderId="10" xfId="0" applyNumberFormat="1" applyFont="1" applyFill="1" applyBorder="1" applyAlignment="1">
      <alignment vertical="center" wrapText="1"/>
    </xf>
    <xf numFmtId="20" fontId="8" fillId="0" borderId="25" xfId="0" applyNumberFormat="1" applyFont="1" applyBorder="1" applyAlignment="1">
      <alignment horizontal="center" vertical="center"/>
    </xf>
    <xf numFmtId="20" fontId="8" fillId="0" borderId="2" xfId="0" applyNumberFormat="1" applyFont="1" applyBorder="1" applyAlignment="1">
      <alignment horizontal="center" vertical="center"/>
    </xf>
    <xf numFmtId="20" fontId="8" fillId="0" borderId="9" xfId="0" applyNumberFormat="1" applyFont="1" applyBorder="1" applyAlignment="1">
      <alignment horizontal="center" vertical="center"/>
    </xf>
    <xf numFmtId="20" fontId="8" fillId="0" borderId="26" xfId="0" applyNumberFormat="1" applyFont="1" applyBorder="1" applyAlignment="1">
      <alignment horizontal="center" vertical="center"/>
    </xf>
    <xf numFmtId="20" fontId="8" fillId="0" borderId="0" xfId="0" applyNumberFormat="1" applyFont="1" applyBorder="1" applyAlignment="1">
      <alignment horizontal="center" vertical="center"/>
    </xf>
    <xf numFmtId="20" fontId="8" fillId="0" borderId="13" xfId="0" applyNumberFormat="1" applyFont="1" applyBorder="1" applyAlignment="1">
      <alignment horizontal="center" vertical="center"/>
    </xf>
    <xf numFmtId="20" fontId="8" fillId="0" borderId="23" xfId="0" applyNumberFormat="1" applyFont="1" applyBorder="1" applyAlignment="1">
      <alignment horizontal="center" vertical="center"/>
    </xf>
    <xf numFmtId="20" fontId="8" fillId="0" borderId="10" xfId="0" applyNumberFormat="1" applyFont="1" applyBorder="1" applyAlignment="1">
      <alignment horizontal="center" vertical="center"/>
    </xf>
    <xf numFmtId="20" fontId="8" fillId="0" borderId="2" xfId="0" applyNumberFormat="1" applyFont="1" applyBorder="1" applyAlignment="1">
      <alignment horizontal="left" vertical="center"/>
    </xf>
    <xf numFmtId="20" fontId="8" fillId="0" borderId="27" xfId="0" applyNumberFormat="1" applyFont="1" applyBorder="1" applyAlignment="1">
      <alignment horizontal="left" vertical="center"/>
    </xf>
    <xf numFmtId="20" fontId="8" fillId="0" borderId="0" xfId="0" applyNumberFormat="1" applyFont="1" applyBorder="1" applyAlignment="1">
      <alignment horizontal="left" vertical="center"/>
    </xf>
    <xf numFmtId="20" fontId="8" fillId="0" borderId="28" xfId="0" applyNumberFormat="1" applyFont="1" applyBorder="1" applyAlignment="1">
      <alignment horizontal="left" vertical="center"/>
    </xf>
    <xf numFmtId="20" fontId="8" fillId="0" borderId="36" xfId="0" applyNumberFormat="1" applyFont="1" applyBorder="1" applyAlignment="1">
      <alignment horizontal="left" vertical="center"/>
    </xf>
    <xf numFmtId="20" fontId="8" fillId="0" borderId="37" xfId="0" applyNumberFormat="1" applyFont="1" applyBorder="1" applyAlignment="1">
      <alignment horizontal="left" vertical="center"/>
    </xf>
    <xf numFmtId="20" fontId="8" fillId="0" borderId="38" xfId="0" applyNumberFormat="1" applyFont="1" applyBorder="1" applyAlignment="1">
      <alignment horizontal="left" vertical="center"/>
    </xf>
    <xf numFmtId="20" fontId="8" fillId="0" borderId="8" xfId="0" applyNumberFormat="1" applyFont="1" applyBorder="1" applyAlignment="1">
      <alignment horizontal="left" vertical="center"/>
    </xf>
    <xf numFmtId="20" fontId="8" fillId="0" borderId="1" xfId="0" applyNumberFormat="1" applyFont="1" applyBorder="1" applyAlignment="1">
      <alignment horizontal="left" vertical="center"/>
    </xf>
    <xf numFmtId="20" fontId="8" fillId="0" borderId="24" xfId="0" applyNumberFormat="1" applyFont="1" applyBorder="1" applyAlignment="1">
      <alignment horizontal="left" vertical="center"/>
    </xf>
    <xf numFmtId="20" fontId="8" fillId="0" borderId="69" xfId="0" applyNumberFormat="1" applyFont="1" applyBorder="1" applyAlignment="1">
      <alignment horizontal="left" vertical="center"/>
    </xf>
    <xf numFmtId="20" fontId="8" fillId="0" borderId="64" xfId="0" applyNumberFormat="1" applyFont="1" applyBorder="1" applyAlignment="1">
      <alignment horizontal="right" vertical="center"/>
    </xf>
    <xf numFmtId="20" fontId="8" fillId="0" borderId="70" xfId="0" applyNumberFormat="1" applyFont="1" applyBorder="1" applyAlignment="1">
      <alignment horizontal="center" vertical="center"/>
    </xf>
    <xf numFmtId="20" fontId="8" fillId="0" borderId="42" xfId="0" applyNumberFormat="1" applyFont="1" applyBorder="1" applyAlignment="1">
      <alignment horizontal="center" vertical="center"/>
    </xf>
    <xf numFmtId="20" fontId="8" fillId="0" borderId="76" xfId="0" applyNumberFormat="1" applyFont="1" applyBorder="1" applyAlignment="1">
      <alignment horizontal="left" vertical="center"/>
    </xf>
    <xf numFmtId="20" fontId="8" fillId="0" borderId="65" xfId="0" applyNumberFormat="1" applyFont="1" applyBorder="1" applyAlignment="1">
      <alignment horizontal="left" vertical="center"/>
    </xf>
    <xf numFmtId="20" fontId="8" fillId="0" borderId="60" xfId="0" applyNumberFormat="1" applyFont="1" applyBorder="1" applyAlignment="1">
      <alignment horizontal="left" vertical="center"/>
    </xf>
    <xf numFmtId="20" fontId="8" fillId="0" borderId="76" xfId="0" applyNumberFormat="1" applyFont="1" applyBorder="1" applyAlignment="1">
      <alignment horizontal="right" vertical="center" shrinkToFit="1"/>
    </xf>
    <xf numFmtId="20" fontId="8" fillId="0" borderId="64" xfId="0" applyNumberFormat="1" applyFont="1" applyBorder="1" applyAlignment="1">
      <alignment horizontal="right" vertical="center" shrinkToFit="1"/>
    </xf>
    <xf numFmtId="20" fontId="6" fillId="0" borderId="0" xfId="0" applyNumberFormat="1" applyFont="1" applyAlignment="1">
      <alignment horizontal="center" vertical="center"/>
    </xf>
    <xf numFmtId="20" fontId="7" fillId="0" borderId="0" xfId="0" applyNumberFormat="1" applyFont="1" applyAlignment="1">
      <alignment horizontal="center" vertical="center"/>
    </xf>
    <xf numFmtId="20" fontId="8" fillId="0" borderId="14" xfId="0" applyNumberFormat="1" applyFont="1" applyBorder="1" applyAlignment="1">
      <alignment horizontal="center" vertical="center"/>
    </xf>
    <xf numFmtId="20" fontId="8" fillId="0" borderId="15" xfId="0" applyNumberFormat="1" applyFont="1" applyBorder="1" applyAlignment="1">
      <alignment horizontal="center" vertical="center"/>
    </xf>
    <xf numFmtId="20" fontId="8" fillId="0" borderId="22" xfId="0" applyNumberFormat="1" applyFont="1" applyBorder="1" applyAlignment="1">
      <alignment horizontal="center" vertical="center"/>
    </xf>
    <xf numFmtId="20" fontId="12" fillId="0" borderId="55" xfId="0" applyNumberFormat="1" applyFont="1" applyBorder="1" applyAlignment="1">
      <alignment horizontal="center" vertical="center"/>
    </xf>
    <xf numFmtId="20" fontId="12" fillId="0" borderId="4" xfId="0" applyNumberFormat="1" applyFont="1" applyBorder="1" applyAlignment="1">
      <alignment horizontal="center" vertical="center"/>
    </xf>
    <xf numFmtId="20" fontId="8" fillId="0" borderId="61" xfId="0" applyNumberFormat="1" applyFont="1" applyBorder="1" applyAlignment="1">
      <alignment horizontal="left" vertical="center"/>
    </xf>
    <xf numFmtId="20" fontId="8" fillId="0" borderId="30" xfId="0" applyNumberFormat="1" applyFont="1" applyBorder="1" applyAlignment="1">
      <alignment horizontal="center" vertical="center"/>
    </xf>
    <xf numFmtId="20" fontId="8" fillId="0" borderId="31" xfId="0" applyNumberFormat="1" applyFont="1" applyBorder="1" applyAlignment="1">
      <alignment horizontal="center" vertical="center"/>
    </xf>
    <xf numFmtId="20" fontId="8" fillId="0" borderId="32" xfId="0" applyNumberFormat="1" applyFont="1" applyBorder="1" applyAlignment="1">
      <alignment horizontal="center" vertical="center"/>
    </xf>
    <xf numFmtId="20" fontId="12" fillId="0" borderId="21" xfId="0" applyNumberFormat="1" applyFont="1" applyBorder="1" applyAlignment="1">
      <alignment horizontal="center" vertical="center"/>
    </xf>
    <xf numFmtId="20" fontId="12" fillId="0" borderId="15" xfId="0" applyNumberFormat="1" applyFont="1" applyBorder="1" applyAlignment="1">
      <alignment horizontal="center" vertical="center"/>
    </xf>
    <xf numFmtId="20" fontId="12" fillId="0" borderId="22" xfId="0" applyNumberFormat="1" applyFont="1" applyBorder="1" applyAlignment="1">
      <alignment horizontal="center" vertical="center"/>
    </xf>
    <xf numFmtId="20" fontId="8" fillId="0" borderId="21" xfId="0" applyNumberFormat="1" applyFont="1" applyBorder="1" applyAlignment="1">
      <alignment horizontal="center" vertical="center"/>
    </xf>
    <xf numFmtId="20" fontId="8" fillId="0" borderId="16" xfId="0" applyNumberFormat="1" applyFont="1" applyBorder="1" applyAlignment="1">
      <alignment horizontal="center" vertical="center"/>
    </xf>
    <xf numFmtId="20" fontId="8" fillId="0" borderId="6" xfId="0" applyNumberFormat="1" applyFont="1" applyBorder="1" applyAlignment="1">
      <alignment horizontal="left" vertical="center"/>
    </xf>
    <xf numFmtId="20" fontId="8" fillId="0" borderId="11" xfId="0" applyNumberFormat="1" applyFont="1" applyBorder="1" applyAlignment="1">
      <alignment horizontal="left" vertical="center"/>
    </xf>
    <xf numFmtId="20" fontId="8" fillId="0" borderId="10" xfId="0" applyNumberFormat="1" applyFont="1" applyBorder="1" applyAlignment="1">
      <alignment horizontal="left" vertical="center"/>
    </xf>
    <xf numFmtId="20" fontId="8" fillId="0" borderId="7" xfId="0" applyNumberFormat="1" applyFont="1" applyBorder="1" applyAlignment="1">
      <alignment horizontal="left" vertical="center"/>
    </xf>
    <xf numFmtId="20" fontId="8" fillId="0" borderId="3" xfId="0" applyNumberFormat="1" applyFont="1" applyBorder="1" applyAlignment="1">
      <alignment horizontal="left" vertical="center"/>
    </xf>
    <xf numFmtId="20" fontId="8" fillId="0" borderId="5" xfId="0" applyNumberFormat="1" applyFont="1" applyBorder="1" applyAlignment="1">
      <alignment horizontal="left" vertical="center"/>
    </xf>
    <xf numFmtId="20" fontId="8" fillId="0" borderId="21" xfId="0" applyNumberFormat="1" applyFont="1" applyBorder="1" applyAlignment="1">
      <alignment horizontal="left" vertical="center"/>
    </xf>
    <xf numFmtId="20" fontId="8" fillId="0" borderId="15" xfId="0" applyNumberFormat="1" applyFont="1" applyBorder="1" applyAlignment="1">
      <alignment horizontal="left" vertical="center"/>
    </xf>
    <xf numFmtId="20" fontId="8" fillId="0" borderId="16" xfId="0" applyNumberFormat="1" applyFont="1" applyBorder="1" applyAlignment="1">
      <alignment horizontal="left" vertical="center"/>
    </xf>
    <xf numFmtId="20" fontId="13" fillId="0" borderId="8" xfId="0" applyNumberFormat="1" applyFont="1" applyBorder="1" applyAlignment="1">
      <alignment horizontal="center" vertical="top"/>
    </xf>
    <xf numFmtId="20" fontId="13" fillId="0" borderId="1" xfId="0" applyNumberFormat="1" applyFont="1" applyBorder="1" applyAlignment="1">
      <alignment horizontal="center" vertical="top"/>
    </xf>
    <xf numFmtId="20" fontId="13" fillId="0" borderId="10" xfId="0" applyNumberFormat="1" applyFont="1" applyBorder="1" applyAlignment="1">
      <alignment horizontal="center" vertical="top"/>
    </xf>
    <xf numFmtId="20" fontId="14" fillId="0" borderId="8" xfId="0" applyNumberFormat="1" applyFont="1" applyBorder="1" applyAlignment="1">
      <alignment horizontal="center" vertical="top" shrinkToFit="1"/>
    </xf>
    <xf numFmtId="20" fontId="14" fillId="0" borderId="1" xfId="0" applyNumberFormat="1" applyFont="1" applyBorder="1" applyAlignment="1">
      <alignment horizontal="center" vertical="top" shrinkToFit="1"/>
    </xf>
    <xf numFmtId="20" fontId="8" fillId="0" borderId="8" xfId="0" applyNumberFormat="1" applyFont="1" applyBorder="1" applyAlignment="1">
      <alignment horizontal="center" vertical="top" shrinkToFit="1"/>
    </xf>
    <xf numFmtId="20" fontId="8" fillId="0" borderId="1" xfId="0" applyNumberFormat="1" applyFont="1" applyBorder="1">
      <alignment vertical="center"/>
    </xf>
    <xf numFmtId="20" fontId="8" fillId="0" borderId="1" xfId="0" applyNumberFormat="1" applyFont="1" applyBorder="1" applyAlignment="1">
      <alignment horizontal="center" vertical="top" shrinkToFit="1"/>
    </xf>
    <xf numFmtId="20" fontId="8" fillId="0" borderId="39" xfId="0" applyNumberFormat="1" applyFont="1" applyBorder="1" applyAlignment="1">
      <alignment horizontal="center" vertical="center"/>
    </xf>
    <xf numFmtId="20" fontId="8" fillId="0" borderId="40" xfId="0" applyNumberFormat="1" applyFont="1" applyBorder="1" applyAlignment="1">
      <alignment horizontal="center" vertical="center"/>
    </xf>
    <xf numFmtId="20" fontId="8" fillId="0" borderId="41" xfId="0" applyNumberFormat="1" applyFont="1" applyBorder="1" applyAlignment="1">
      <alignment horizontal="center" vertical="center"/>
    </xf>
    <xf numFmtId="20" fontId="8" fillId="0" borderId="65" xfId="0" applyNumberFormat="1" applyFont="1" applyBorder="1" applyAlignment="1">
      <alignment horizontal="center" vertical="center" wrapText="1"/>
    </xf>
    <xf numFmtId="20" fontId="8" fillId="0" borderId="80" xfId="0" applyNumberFormat="1" applyFont="1" applyBorder="1" applyAlignment="1">
      <alignment horizontal="center" vertical="center"/>
    </xf>
    <xf numFmtId="20" fontId="8" fillId="0" borderId="33" xfId="0" applyNumberFormat="1" applyFont="1" applyBorder="1" applyAlignment="1">
      <alignment horizontal="center" vertical="center"/>
    </xf>
    <xf numFmtId="20" fontId="8" fillId="0" borderId="34" xfId="0" applyNumberFormat="1" applyFont="1" applyBorder="1" applyAlignment="1">
      <alignment horizontal="center" vertical="center"/>
    </xf>
    <xf numFmtId="20" fontId="8" fillId="0" borderId="35" xfId="0" applyNumberFormat="1" applyFont="1" applyBorder="1" applyAlignment="1">
      <alignment horizontal="center" vertical="center"/>
    </xf>
    <xf numFmtId="20" fontId="8" fillId="0" borderId="18" xfId="0" applyNumberFormat="1" applyFont="1" applyBorder="1" applyAlignment="1">
      <alignment horizontal="left" vertical="center"/>
    </xf>
    <xf numFmtId="20" fontId="8" fillId="0" borderId="19" xfId="0" applyNumberFormat="1" applyFont="1" applyBorder="1" applyAlignment="1">
      <alignment horizontal="left" vertical="center"/>
    </xf>
    <xf numFmtId="20" fontId="8" fillId="0" borderId="7" xfId="0" applyNumberFormat="1" applyFont="1" applyBorder="1" applyAlignment="1">
      <alignment horizontal="center" vertical="center" shrinkToFit="1"/>
    </xf>
    <xf numFmtId="20" fontId="8" fillId="0" borderId="3" xfId="0" applyNumberFormat="1" applyFont="1" applyBorder="1" applyAlignment="1">
      <alignment horizontal="center" vertical="center" shrinkToFit="1"/>
    </xf>
    <xf numFmtId="20" fontId="8" fillId="0" borderId="25" xfId="0" applyNumberFormat="1" applyFont="1" applyBorder="1" applyAlignment="1">
      <alignment horizontal="center" vertical="center" shrinkToFit="1"/>
    </xf>
    <xf numFmtId="20" fontId="8" fillId="0" borderId="2" xfId="0" applyNumberFormat="1" applyFont="1" applyBorder="1" applyAlignment="1">
      <alignment horizontal="center" vertical="center" shrinkToFit="1"/>
    </xf>
    <xf numFmtId="20" fontId="8" fillId="0" borderId="9" xfId="0" applyNumberFormat="1" applyFont="1" applyBorder="1" applyAlignment="1">
      <alignment horizontal="center" vertical="center" shrinkToFit="1"/>
    </xf>
    <xf numFmtId="20" fontId="8" fillId="0" borderId="23" xfId="0" applyNumberFormat="1" applyFont="1" applyBorder="1" applyAlignment="1">
      <alignment horizontal="center" vertical="center" shrinkToFit="1"/>
    </xf>
    <xf numFmtId="20" fontId="8" fillId="0" borderId="1" xfId="0" applyNumberFormat="1" applyFont="1" applyBorder="1" applyAlignment="1">
      <alignment horizontal="center" vertical="center" shrinkToFit="1"/>
    </xf>
    <xf numFmtId="20" fontId="8" fillId="0" borderId="10" xfId="0" applyNumberFormat="1" applyFont="1" applyBorder="1" applyAlignment="1">
      <alignment horizontal="center" vertical="center" shrinkToFit="1"/>
    </xf>
    <xf numFmtId="20" fontId="8" fillId="0" borderId="71" xfId="0" applyNumberFormat="1" applyFont="1" applyBorder="1" applyAlignment="1">
      <alignment horizontal="center" vertical="center"/>
    </xf>
    <xf numFmtId="20" fontId="8" fillId="0" borderId="72" xfId="0" applyNumberFormat="1" applyFont="1" applyBorder="1" applyAlignment="1">
      <alignment horizontal="center" vertical="center"/>
    </xf>
    <xf numFmtId="20" fontId="8" fillId="0" borderId="74" xfId="0" applyNumberFormat="1" applyFont="1" applyBorder="1" applyAlignment="1">
      <alignment horizontal="center" vertical="center"/>
    </xf>
    <xf numFmtId="20" fontId="8" fillId="0" borderId="73" xfId="0" applyNumberFormat="1" applyFont="1" applyBorder="1" applyAlignment="1">
      <alignment horizontal="center" vertical="center"/>
    </xf>
    <xf numFmtId="20" fontId="8" fillId="0" borderId="65" xfId="0" applyNumberFormat="1" applyFont="1" applyBorder="1" applyAlignment="1">
      <alignment horizontal="center" vertical="center"/>
    </xf>
    <xf numFmtId="20" fontId="8" fillId="0" borderId="4" xfId="0" applyNumberFormat="1" applyFont="1" applyBorder="1" applyAlignment="1">
      <alignment horizontal="center" vertical="center"/>
    </xf>
    <xf numFmtId="20" fontId="7" fillId="4" borderId="14" xfId="0" applyNumberFormat="1" applyFont="1" applyFill="1" applyBorder="1" applyAlignment="1">
      <alignment horizontal="center" vertical="center"/>
    </xf>
    <xf numFmtId="20" fontId="7" fillId="4" borderId="15" xfId="0" applyNumberFormat="1" applyFont="1" applyFill="1" applyBorder="1" applyAlignment="1">
      <alignment horizontal="center" vertical="center"/>
    </xf>
    <xf numFmtId="20" fontId="7" fillId="4" borderId="16" xfId="0" applyNumberFormat="1" applyFont="1" applyFill="1" applyBorder="1" applyAlignment="1">
      <alignment horizontal="center" vertical="center"/>
    </xf>
    <xf numFmtId="20" fontId="7" fillId="4" borderId="17" xfId="0" applyNumberFormat="1" applyFont="1" applyFill="1" applyBorder="1" applyAlignment="1">
      <alignment horizontal="center" vertical="center"/>
    </xf>
    <xf numFmtId="20" fontId="7" fillId="4" borderId="18" xfId="0" applyNumberFormat="1" applyFont="1" applyFill="1" applyBorder="1" applyAlignment="1">
      <alignment horizontal="center" vertical="center"/>
    </xf>
    <xf numFmtId="20" fontId="7" fillId="4" borderId="19" xfId="0" applyNumberFormat="1" applyFont="1" applyFill="1" applyBorder="1" applyAlignment="1">
      <alignment horizontal="center" vertical="center"/>
    </xf>
    <xf numFmtId="20" fontId="8" fillId="0" borderId="61" xfId="0" applyNumberFormat="1" applyFont="1" applyBorder="1" applyAlignment="1">
      <alignment horizontal="center" vertical="center"/>
    </xf>
    <xf numFmtId="20" fontId="8" fillId="0" borderId="11" xfId="0" applyNumberFormat="1" applyFont="1" applyBorder="1" applyAlignment="1">
      <alignment horizontal="center" vertical="center"/>
    </xf>
    <xf numFmtId="20" fontId="8" fillId="0" borderId="76" xfId="0" applyNumberFormat="1" applyFont="1" applyBorder="1" applyAlignment="1">
      <alignment horizontal="center" vertical="center"/>
    </xf>
    <xf numFmtId="20" fontId="8" fillId="0" borderId="81" xfId="0" applyNumberFormat="1" applyFont="1" applyBorder="1" applyAlignment="1">
      <alignment horizontal="center" vertical="center"/>
    </xf>
    <xf numFmtId="20" fontId="8" fillId="4" borderId="14" xfId="0" applyNumberFormat="1" applyFont="1" applyFill="1" applyBorder="1" applyAlignment="1">
      <alignment horizontal="left" vertical="center"/>
    </xf>
    <xf numFmtId="20" fontId="8" fillId="4" borderId="15" xfId="0" applyNumberFormat="1" applyFont="1" applyFill="1" applyBorder="1" applyAlignment="1">
      <alignment horizontal="left" vertical="center"/>
    </xf>
    <xf numFmtId="20" fontId="8" fillId="4" borderId="22" xfId="0" applyNumberFormat="1" applyFont="1" applyFill="1" applyBorder="1" applyAlignment="1">
      <alignment horizontal="left" vertical="center"/>
    </xf>
    <xf numFmtId="20" fontId="8" fillId="0" borderId="17" xfId="0" applyNumberFormat="1" applyFont="1" applyBorder="1" applyAlignment="1">
      <alignment horizontal="center" vertical="center"/>
    </xf>
    <xf numFmtId="20" fontId="8" fillId="0" borderId="18" xfId="0" applyNumberFormat="1" applyFont="1" applyBorder="1" applyAlignment="1">
      <alignment horizontal="center" vertical="center"/>
    </xf>
    <xf numFmtId="20" fontId="8" fillId="5" borderId="87" xfId="0" applyNumberFormat="1" applyFont="1" applyFill="1" applyBorder="1" applyAlignment="1">
      <alignment horizontal="center" vertical="center"/>
    </xf>
    <xf numFmtId="20" fontId="8" fillId="5" borderId="52" xfId="0" applyNumberFormat="1" applyFont="1" applyFill="1" applyBorder="1" applyAlignment="1">
      <alignment horizontal="center" vertical="center"/>
    </xf>
    <xf numFmtId="20" fontId="8" fillId="5" borderId="56" xfId="0" applyNumberFormat="1" applyFont="1" applyFill="1" applyBorder="1" applyAlignment="1">
      <alignment horizontal="center" vertical="center"/>
    </xf>
    <xf numFmtId="20" fontId="8" fillId="4" borderId="30" xfId="0" applyNumberFormat="1" applyFont="1" applyFill="1" applyBorder="1" applyAlignment="1">
      <alignment horizontal="center" vertical="center"/>
    </xf>
    <xf numFmtId="20" fontId="8" fillId="4" borderId="32" xfId="0" applyNumberFormat="1" applyFont="1" applyFill="1" applyBorder="1" applyAlignment="1">
      <alignment horizontal="center" vertical="center"/>
    </xf>
    <xf numFmtId="20" fontId="8" fillId="5" borderId="53" xfId="0" applyNumberFormat="1" applyFont="1" applyFill="1" applyBorder="1" applyAlignment="1">
      <alignment horizontal="center" vertical="center"/>
    </xf>
    <xf numFmtId="20" fontId="8" fillId="4" borderId="31" xfId="0" applyNumberFormat="1" applyFont="1" applyFill="1" applyBorder="1" applyAlignment="1">
      <alignment horizontal="center" vertical="center"/>
    </xf>
    <xf numFmtId="20" fontId="8" fillId="5" borderId="85" xfId="0" applyNumberFormat="1" applyFont="1" applyFill="1" applyBorder="1" applyAlignment="1">
      <alignment horizontal="center" vertical="center"/>
    </xf>
    <xf numFmtId="20" fontId="8" fillId="5" borderId="86" xfId="0" applyNumberFormat="1" applyFont="1" applyFill="1" applyBorder="1" applyAlignment="1">
      <alignment horizontal="center" vertical="center"/>
    </xf>
    <xf numFmtId="20" fontId="8" fillId="0" borderId="28" xfId="0" applyNumberFormat="1" applyFont="1" applyBorder="1" applyAlignment="1">
      <alignment horizontal="center" vertical="center"/>
    </xf>
    <xf numFmtId="20" fontId="8" fillId="0" borderId="19" xfId="0" applyNumberFormat="1" applyFont="1" applyBorder="1" applyAlignment="1">
      <alignment horizontal="center" vertical="center"/>
    </xf>
    <xf numFmtId="20" fontId="8" fillId="4" borderId="29" xfId="0" applyNumberFormat="1" applyFont="1" applyFill="1" applyBorder="1" applyAlignment="1">
      <alignment horizontal="center" vertical="center"/>
    </xf>
    <xf numFmtId="20" fontId="8" fillId="0" borderId="78" xfId="0" applyNumberFormat="1" applyFont="1" applyBorder="1" applyAlignment="1">
      <alignment horizontal="center" vertical="center"/>
    </xf>
    <xf numFmtId="20" fontId="8" fillId="0" borderId="51" xfId="0" applyNumberFormat="1" applyFont="1" applyBorder="1" applyAlignment="1">
      <alignment horizontal="center" vertical="center"/>
    </xf>
    <xf numFmtId="20" fontId="8" fillId="0" borderId="5" xfId="0" applyNumberFormat="1" applyFont="1" applyBorder="1" applyAlignment="1">
      <alignment horizontal="center" vertical="center"/>
    </xf>
    <xf numFmtId="20" fontId="8" fillId="0" borderId="12" xfId="0" applyNumberFormat="1" applyFont="1" applyBorder="1" applyAlignment="1">
      <alignment horizontal="center" vertical="center"/>
    </xf>
    <xf numFmtId="20" fontId="8" fillId="5" borderId="54" xfId="0" applyNumberFormat="1" applyFont="1" applyFill="1" applyBorder="1" applyAlignment="1">
      <alignment horizontal="center" vertical="center"/>
    </xf>
    <xf numFmtId="20" fontId="8" fillId="4" borderId="46" xfId="0" applyNumberFormat="1" applyFont="1" applyFill="1" applyBorder="1" applyAlignment="1">
      <alignment horizontal="center" vertical="center"/>
    </xf>
    <xf numFmtId="20" fontId="8" fillId="0" borderId="82" xfId="0" applyNumberFormat="1" applyFont="1" applyBorder="1" applyAlignment="1">
      <alignment horizontal="center" vertical="center"/>
    </xf>
    <xf numFmtId="20" fontId="8" fillId="0" borderId="4" xfId="0" applyNumberFormat="1" applyFont="1" applyBorder="1" applyAlignment="1">
      <alignment horizontal="left" vertical="center"/>
    </xf>
    <xf numFmtId="20" fontId="8" fillId="0" borderId="47" xfId="0" applyNumberFormat="1" applyFont="1" applyBorder="1" applyAlignment="1">
      <alignment horizontal="left" vertical="center"/>
    </xf>
    <xf numFmtId="20" fontId="8" fillId="0" borderId="49" xfId="0" applyNumberFormat="1" applyFont="1" applyBorder="1" applyAlignment="1">
      <alignment horizontal="left" vertical="center" shrinkToFit="1"/>
    </xf>
    <xf numFmtId="20" fontId="8" fillId="0" borderId="50" xfId="0" applyNumberFormat="1" applyFont="1" applyBorder="1" applyAlignment="1">
      <alignment horizontal="left" vertical="center" shrinkToFit="1"/>
    </xf>
    <xf numFmtId="20" fontId="7" fillId="0" borderId="18" xfId="0" applyNumberFormat="1" applyFont="1" applyBorder="1" applyAlignment="1">
      <alignment horizontal="left" vertical="center"/>
    </xf>
    <xf numFmtId="20" fontId="7" fillId="4" borderId="14" xfId="0" applyNumberFormat="1" applyFont="1" applyFill="1" applyBorder="1" applyAlignment="1">
      <alignment horizontal="center" vertical="center" shrinkToFit="1"/>
    </xf>
    <xf numFmtId="20" fontId="7" fillId="4" borderId="15" xfId="0" applyNumberFormat="1" applyFont="1" applyFill="1" applyBorder="1" applyAlignment="1">
      <alignment horizontal="center" vertical="center" shrinkToFit="1"/>
    </xf>
    <xf numFmtId="20" fontId="7" fillId="4" borderId="16" xfId="0" applyNumberFormat="1" applyFont="1" applyFill="1" applyBorder="1" applyAlignment="1">
      <alignment horizontal="center" vertical="center" shrinkToFit="1"/>
    </xf>
    <xf numFmtId="20" fontId="7" fillId="4" borderId="17" xfId="0" applyNumberFormat="1" applyFont="1" applyFill="1" applyBorder="1" applyAlignment="1">
      <alignment horizontal="center" vertical="center" shrinkToFit="1"/>
    </xf>
    <xf numFmtId="20" fontId="7" fillId="4" borderId="18" xfId="0" applyNumberFormat="1" applyFont="1" applyFill="1" applyBorder="1" applyAlignment="1">
      <alignment horizontal="center" vertical="center" shrinkToFit="1"/>
    </xf>
    <xf numFmtId="20" fontId="7" fillId="4" borderId="19" xfId="0" applyNumberFormat="1" applyFont="1" applyFill="1" applyBorder="1" applyAlignment="1">
      <alignment horizontal="center" vertical="center" shrinkToFit="1"/>
    </xf>
    <xf numFmtId="20" fontId="8" fillId="0" borderId="55" xfId="0" applyNumberFormat="1" applyFont="1" applyBorder="1" applyAlignment="1">
      <alignment horizontal="center" vertical="center"/>
    </xf>
    <xf numFmtId="20" fontId="8" fillId="0" borderId="49" xfId="0" applyNumberFormat="1" applyFont="1" applyBorder="1" applyAlignment="1">
      <alignment horizontal="left" vertical="center"/>
    </xf>
    <xf numFmtId="20" fontId="8" fillId="0" borderId="3" xfId="0" applyNumberFormat="1" applyFont="1" applyBorder="1" applyAlignment="1">
      <alignment horizontal="left" vertical="center" shrinkToFit="1"/>
    </xf>
    <xf numFmtId="20" fontId="8" fillId="0" borderId="42" xfId="0" applyNumberFormat="1" applyFont="1" applyBorder="1" applyAlignment="1">
      <alignment horizontal="left" vertical="center" shrinkToFit="1"/>
    </xf>
    <xf numFmtId="20" fontId="8" fillId="0" borderId="69" xfId="0" applyNumberFormat="1" applyFont="1" applyBorder="1" applyAlignment="1">
      <alignment horizontal="center" vertical="center"/>
    </xf>
    <xf numFmtId="20" fontId="8" fillId="0" borderId="67" xfId="0" applyNumberFormat="1" applyFont="1" applyBorder="1" applyAlignment="1">
      <alignment horizontal="center" vertical="center"/>
    </xf>
    <xf numFmtId="20" fontId="8" fillId="0" borderId="84" xfId="0" applyNumberFormat="1" applyFont="1" applyBorder="1" applyAlignment="1">
      <alignment horizontal="center" vertical="center"/>
    </xf>
    <xf numFmtId="20" fontId="8" fillId="0" borderId="63" xfId="0" applyNumberFormat="1" applyFont="1" applyBorder="1" applyAlignment="1">
      <alignment horizontal="center" vertical="center"/>
    </xf>
    <xf numFmtId="20" fontId="8" fillId="0" borderId="83" xfId="0" applyNumberFormat="1" applyFont="1" applyBorder="1" applyAlignment="1">
      <alignment horizontal="center"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99FF99"/>
      <color rgb="FFFFFFCC"/>
      <color rgb="FFFFFF99"/>
      <color rgb="FFCCFFCC"/>
      <color rgb="FFCCFF99"/>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107"/>
  <sheetViews>
    <sheetView tabSelected="1" workbookViewId="0">
      <selection activeCell="B11" sqref="B11"/>
    </sheetView>
  </sheetViews>
  <sheetFormatPr defaultColWidth="8.875" defaultRowHeight="13.5" x14ac:dyDescent="0.15"/>
  <cols>
    <col min="1" max="1" width="0.5" style="2" customWidth="1"/>
    <col min="2" max="2" width="34.75" style="2" customWidth="1"/>
    <col min="3" max="4" width="17.375" style="2" bestFit="1" customWidth="1"/>
    <col min="5" max="5" width="16.75" style="2" bestFit="1" customWidth="1"/>
    <col min="6" max="7" width="21.375" style="2" bestFit="1" customWidth="1"/>
    <col min="8" max="8" width="17.375" style="2" bestFit="1" customWidth="1"/>
    <col min="9" max="9" width="33.25" style="2" bestFit="1" customWidth="1"/>
    <col min="10" max="10" width="18" style="2" customWidth="1"/>
    <col min="11" max="12" width="6.875" style="2" bestFit="1" customWidth="1"/>
    <col min="13" max="13" width="16.75" style="2" bestFit="1" customWidth="1"/>
    <col min="14" max="15" width="6.875" style="2" bestFit="1" customWidth="1"/>
    <col min="16" max="16" width="10" style="2" bestFit="1" customWidth="1"/>
    <col min="17" max="17" width="7.875" style="2" bestFit="1" customWidth="1"/>
    <col min="18" max="18" width="14.5" style="2" bestFit="1" customWidth="1"/>
    <col min="19" max="19" width="29.625" style="2" bestFit="1" customWidth="1"/>
    <col min="20" max="20" width="5.75" style="2" bestFit="1" customWidth="1"/>
    <col min="21" max="21" width="11.125" style="2" bestFit="1" customWidth="1"/>
    <col min="22" max="16384" width="8.875" style="2"/>
  </cols>
  <sheetData>
    <row r="2" spans="2:16" ht="25.5" x14ac:dyDescent="0.15">
      <c r="B2" s="119" t="s">
        <v>170</v>
      </c>
      <c r="C2" s="119"/>
      <c r="D2" s="119"/>
      <c r="E2" s="119"/>
      <c r="F2" s="119"/>
      <c r="G2" s="119"/>
      <c r="H2" s="119"/>
    </row>
    <row r="4" spans="2:16" ht="15.6" customHeight="1" thickBot="1" x14ac:dyDescent="0.2"/>
    <row r="5" spans="2:16" ht="16.899999999999999" customHeight="1" x14ac:dyDescent="0.15">
      <c r="B5" s="123" t="s">
        <v>36</v>
      </c>
      <c r="C5" s="124"/>
      <c r="D5" s="124"/>
      <c r="E5" s="124"/>
      <c r="F5" s="124"/>
      <c r="G5" s="125"/>
      <c r="H5" s="9"/>
      <c r="I5" s="9"/>
    </row>
    <row r="6" spans="2:16" ht="16.899999999999999" customHeight="1" x14ac:dyDescent="0.15">
      <c r="B6" s="126" t="s">
        <v>167</v>
      </c>
      <c r="C6" s="127"/>
      <c r="D6" s="127"/>
      <c r="E6" s="127"/>
      <c r="F6" s="127"/>
      <c r="G6" s="128"/>
      <c r="H6" s="9"/>
      <c r="I6" s="9"/>
    </row>
    <row r="7" spans="2:16" ht="16.899999999999999" customHeight="1" thickBot="1" x14ac:dyDescent="0.2">
      <c r="B7" s="120" t="s">
        <v>168</v>
      </c>
      <c r="C7" s="121"/>
      <c r="D7" s="121"/>
      <c r="E7" s="121"/>
      <c r="F7" s="121"/>
      <c r="G7" s="122"/>
      <c r="H7" s="9"/>
      <c r="I7" s="9"/>
    </row>
    <row r="8" spans="2:16" ht="15" x14ac:dyDescent="0.15">
      <c r="B8" s="9"/>
      <c r="C8" s="9"/>
      <c r="D8" s="9"/>
      <c r="E8" s="9"/>
      <c r="F8" s="9"/>
      <c r="G8" s="9"/>
      <c r="H8" s="9"/>
      <c r="I8" s="9"/>
    </row>
    <row r="9" spans="2:16" ht="15" hidden="1" x14ac:dyDescent="0.15">
      <c r="B9" s="9"/>
      <c r="C9" s="9">
        <v>1</v>
      </c>
      <c r="D9" s="9">
        <v>2</v>
      </c>
      <c r="E9" s="9">
        <v>3</v>
      </c>
      <c r="F9" s="9">
        <v>4</v>
      </c>
      <c r="G9" s="9">
        <v>5</v>
      </c>
      <c r="H9" s="9">
        <v>6</v>
      </c>
      <c r="I9" s="9"/>
    </row>
    <row r="10" spans="2:16" ht="18.600000000000001" customHeight="1" x14ac:dyDescent="0.15">
      <c r="B10" s="10"/>
      <c r="C10" s="11" t="s">
        <v>80</v>
      </c>
      <c r="D10" s="11" t="s">
        <v>81</v>
      </c>
      <c r="E10" s="11" t="s">
        <v>82</v>
      </c>
      <c r="F10" s="11" t="s">
        <v>83</v>
      </c>
      <c r="G10" s="11" t="s">
        <v>84</v>
      </c>
      <c r="H10" s="11" t="s">
        <v>10</v>
      </c>
      <c r="I10" s="12" t="s">
        <v>163</v>
      </c>
    </row>
    <row r="11" spans="2:16" ht="18.600000000000001" customHeight="1" x14ac:dyDescent="0.15">
      <c r="B11" s="11" t="s">
        <v>40</v>
      </c>
      <c r="C11" s="13"/>
      <c r="D11" s="13"/>
      <c r="E11" s="13"/>
      <c r="F11" s="13"/>
      <c r="G11" s="13"/>
      <c r="H11" s="13"/>
      <c r="I11" s="14">
        <v>45250</v>
      </c>
    </row>
    <row r="12" spans="2:16" ht="18.600000000000001" customHeight="1" x14ac:dyDescent="0.15">
      <c r="B12" s="11" t="s">
        <v>41</v>
      </c>
      <c r="C12" s="15"/>
      <c r="D12" s="15"/>
      <c r="E12" s="15"/>
      <c r="F12" s="15"/>
      <c r="G12" s="15"/>
      <c r="H12" s="15"/>
      <c r="I12" s="16" t="s">
        <v>60</v>
      </c>
    </row>
    <row r="13" spans="2:16" ht="18.600000000000001" customHeight="1" x14ac:dyDescent="0.15">
      <c r="B13" s="11" t="s">
        <v>3</v>
      </c>
      <c r="C13" s="15"/>
      <c r="D13" s="15"/>
      <c r="E13" s="15"/>
      <c r="F13" s="15"/>
      <c r="G13" s="15"/>
      <c r="H13" s="15"/>
      <c r="I13" s="16" t="s">
        <v>61</v>
      </c>
      <c r="P13" s="3"/>
    </row>
    <row r="14" spans="2:16" ht="18.600000000000001" customHeight="1" x14ac:dyDescent="0.15">
      <c r="B14" s="11" t="s">
        <v>55</v>
      </c>
      <c r="C14" s="15"/>
      <c r="D14" s="15"/>
      <c r="E14" s="15"/>
      <c r="F14" s="15"/>
      <c r="G14" s="15"/>
      <c r="H14" s="15"/>
      <c r="I14" s="16" t="s">
        <v>62</v>
      </c>
      <c r="P14" s="3"/>
    </row>
    <row r="15" spans="2:16" ht="18.600000000000001" customHeight="1" x14ac:dyDescent="0.15">
      <c r="B15" s="11" t="s">
        <v>0</v>
      </c>
      <c r="C15" s="15"/>
      <c r="D15" s="15"/>
      <c r="E15" s="15"/>
      <c r="F15" s="15"/>
      <c r="G15" s="15"/>
      <c r="H15" s="15"/>
      <c r="I15" s="16" t="s">
        <v>63</v>
      </c>
    </row>
    <row r="16" spans="2:16" ht="18.600000000000001" customHeight="1" x14ac:dyDescent="0.15">
      <c r="B16" s="11" t="s">
        <v>4</v>
      </c>
      <c r="C16" s="13"/>
      <c r="D16" s="13"/>
      <c r="E16" s="13"/>
      <c r="F16" s="13"/>
      <c r="G16" s="13"/>
      <c r="H16" s="17"/>
      <c r="I16" s="14">
        <v>35571</v>
      </c>
    </row>
    <row r="17" spans="2:9" ht="18.600000000000001" customHeight="1" x14ac:dyDescent="0.15">
      <c r="B17" s="11" t="s">
        <v>43</v>
      </c>
      <c r="C17" s="15"/>
      <c r="D17" s="15"/>
      <c r="E17" s="15"/>
      <c r="F17" s="15"/>
      <c r="G17" s="15"/>
      <c r="H17" s="18"/>
      <c r="I17" s="16" t="s">
        <v>64</v>
      </c>
    </row>
    <row r="18" spans="2:9" ht="18.600000000000001" customHeight="1" x14ac:dyDescent="0.15">
      <c r="B18" s="11" t="s">
        <v>43</v>
      </c>
      <c r="C18" s="19" t="s">
        <v>8</v>
      </c>
      <c r="D18" s="15"/>
      <c r="E18" s="19" t="s">
        <v>42</v>
      </c>
      <c r="F18" s="19" t="s">
        <v>42</v>
      </c>
      <c r="G18" s="19" t="s">
        <v>42</v>
      </c>
      <c r="H18" s="18"/>
      <c r="I18" s="16" t="s">
        <v>65</v>
      </c>
    </row>
    <row r="19" spans="2:9" ht="18.600000000000001" customHeight="1" x14ac:dyDescent="0.15">
      <c r="B19" s="11" t="s">
        <v>85</v>
      </c>
      <c r="C19" s="15"/>
      <c r="D19" s="15"/>
      <c r="E19" s="15"/>
      <c r="F19" s="15"/>
      <c r="G19" s="15"/>
      <c r="H19" s="18"/>
      <c r="I19" s="16" t="s">
        <v>66</v>
      </c>
    </row>
    <row r="20" spans="2:9" ht="18.600000000000001" customHeight="1" x14ac:dyDescent="0.15">
      <c r="B20" s="11" t="s">
        <v>85</v>
      </c>
      <c r="C20" s="15"/>
      <c r="D20" s="15"/>
      <c r="E20" s="19" t="s">
        <v>5</v>
      </c>
      <c r="F20" s="19" t="s">
        <v>5</v>
      </c>
      <c r="G20" s="19" t="s">
        <v>5</v>
      </c>
      <c r="H20" s="18"/>
      <c r="I20" s="16" t="s">
        <v>67</v>
      </c>
    </row>
    <row r="21" spans="2:9" ht="18.600000000000001" customHeight="1" x14ac:dyDescent="0.15">
      <c r="B21" s="11" t="s">
        <v>57</v>
      </c>
      <c r="C21" s="15"/>
      <c r="D21" s="18"/>
      <c r="E21" s="18"/>
      <c r="F21" s="18"/>
      <c r="G21" s="18"/>
      <c r="H21" s="18"/>
      <c r="I21" s="16" t="s">
        <v>68</v>
      </c>
    </row>
    <row r="22" spans="2:9" ht="18.600000000000001" customHeight="1" x14ac:dyDescent="0.15">
      <c r="B22" s="11" t="s">
        <v>57</v>
      </c>
      <c r="C22" s="15"/>
      <c r="D22" s="18"/>
      <c r="E22" s="18"/>
      <c r="F22" s="18"/>
      <c r="G22" s="18"/>
      <c r="H22" s="18"/>
      <c r="I22" s="16" t="s">
        <v>69</v>
      </c>
    </row>
    <row r="23" spans="2:9" ht="18.600000000000001" customHeight="1" x14ac:dyDescent="0.15">
      <c r="B23" s="11" t="s">
        <v>44</v>
      </c>
      <c r="C23" s="13"/>
      <c r="D23" s="13"/>
      <c r="E23" s="13"/>
      <c r="F23" s="13"/>
      <c r="G23" s="13"/>
      <c r="H23" s="20"/>
      <c r="I23" s="21">
        <v>43905</v>
      </c>
    </row>
    <row r="24" spans="2:9" ht="18.600000000000001" customHeight="1" x14ac:dyDescent="0.15">
      <c r="B24" s="11" t="s">
        <v>52</v>
      </c>
      <c r="C24" s="15"/>
      <c r="D24" s="15"/>
      <c r="E24" s="15"/>
      <c r="F24" s="15"/>
      <c r="G24" s="15"/>
      <c r="H24" s="18"/>
      <c r="I24" s="16" t="s">
        <v>70</v>
      </c>
    </row>
    <row r="25" spans="2:9" ht="18.600000000000001" customHeight="1" x14ac:dyDescent="0.15">
      <c r="B25" s="11" t="s">
        <v>6</v>
      </c>
      <c r="C25" s="15"/>
      <c r="D25" s="15"/>
      <c r="E25" s="15"/>
      <c r="F25" s="15"/>
      <c r="G25" s="15"/>
      <c r="H25" s="18"/>
      <c r="I25" s="16" t="s">
        <v>71</v>
      </c>
    </row>
    <row r="26" spans="2:9" ht="18.600000000000001" customHeight="1" x14ac:dyDescent="0.15">
      <c r="B26" s="22" t="s">
        <v>91</v>
      </c>
      <c r="C26" s="18"/>
      <c r="D26" s="18"/>
      <c r="E26" s="18"/>
      <c r="F26" s="18"/>
      <c r="G26" s="18"/>
      <c r="H26" s="15"/>
      <c r="I26" s="16"/>
    </row>
    <row r="27" spans="2:9" ht="18.600000000000001" customHeight="1" x14ac:dyDescent="0.15">
      <c r="B27" s="22" t="s">
        <v>92</v>
      </c>
      <c r="C27" s="18"/>
      <c r="D27" s="18"/>
      <c r="E27" s="18"/>
      <c r="F27" s="18"/>
      <c r="G27" s="18"/>
      <c r="H27" s="15"/>
      <c r="I27" s="16"/>
    </row>
    <row r="28" spans="2:9" ht="18.600000000000001" customHeight="1" x14ac:dyDescent="0.15">
      <c r="B28" s="11" t="s">
        <v>45</v>
      </c>
      <c r="C28" s="15"/>
      <c r="D28" s="15"/>
      <c r="E28" s="15"/>
      <c r="F28" s="15"/>
      <c r="G28" s="15"/>
      <c r="H28" s="15"/>
      <c r="I28" s="16" t="s">
        <v>72</v>
      </c>
    </row>
    <row r="29" spans="2:9" ht="18.600000000000001" customHeight="1" x14ac:dyDescent="0.15">
      <c r="B29" s="11" t="s">
        <v>46</v>
      </c>
      <c r="C29" s="15"/>
      <c r="D29" s="15"/>
      <c r="E29" s="15"/>
      <c r="F29" s="15"/>
      <c r="G29" s="15"/>
      <c r="H29" s="15"/>
      <c r="I29" s="16" t="s">
        <v>73</v>
      </c>
    </row>
    <row r="30" spans="2:9" ht="18.600000000000001" customHeight="1" x14ac:dyDescent="0.15">
      <c r="B30" s="11" t="s">
        <v>47</v>
      </c>
      <c r="C30" s="15"/>
      <c r="D30" s="15"/>
      <c r="E30" s="15"/>
      <c r="F30" s="15"/>
      <c r="G30" s="15"/>
      <c r="H30" s="15"/>
      <c r="I30" s="16"/>
    </row>
    <row r="31" spans="2:9" ht="18.600000000000001" customHeight="1" x14ac:dyDescent="0.15">
      <c r="B31" s="11" t="s">
        <v>48</v>
      </c>
      <c r="C31" s="15"/>
      <c r="D31" s="15"/>
      <c r="E31" s="15"/>
      <c r="F31" s="15"/>
      <c r="G31" s="15"/>
      <c r="H31" s="15"/>
      <c r="I31" s="16" t="s">
        <v>74</v>
      </c>
    </row>
    <row r="32" spans="2:9" ht="18.600000000000001" customHeight="1" x14ac:dyDescent="0.15">
      <c r="B32" s="11" t="s">
        <v>93</v>
      </c>
      <c r="C32" s="15"/>
      <c r="D32" s="15"/>
      <c r="E32" s="15"/>
      <c r="F32" s="15"/>
      <c r="G32" s="15"/>
      <c r="H32" s="15"/>
      <c r="I32" s="16" t="s">
        <v>75</v>
      </c>
    </row>
    <row r="33" spans="2:9" ht="18.600000000000001" customHeight="1" x14ac:dyDescent="0.15">
      <c r="B33" s="11" t="s">
        <v>166</v>
      </c>
      <c r="C33" s="15"/>
      <c r="D33" s="15"/>
      <c r="E33" s="15"/>
      <c r="F33" s="15"/>
      <c r="G33" s="15"/>
      <c r="H33" s="15"/>
      <c r="I33" s="16" t="s">
        <v>76</v>
      </c>
    </row>
    <row r="34" spans="2:9" ht="18.600000000000001" hidden="1" customHeight="1" x14ac:dyDescent="0.15">
      <c r="B34" s="11"/>
      <c r="C34" s="15" t="str">
        <f t="shared" ref="C34:H34" si="0">C32&amp;C33</f>
        <v/>
      </c>
      <c r="D34" s="15" t="str">
        <f t="shared" si="0"/>
        <v/>
      </c>
      <c r="E34" s="15" t="str">
        <f t="shared" si="0"/>
        <v/>
      </c>
      <c r="F34" s="15" t="str">
        <f t="shared" si="0"/>
        <v/>
      </c>
      <c r="G34" s="15" t="str">
        <f t="shared" si="0"/>
        <v/>
      </c>
      <c r="H34" s="15" t="str">
        <f t="shared" si="0"/>
        <v/>
      </c>
      <c r="I34" s="16"/>
    </row>
    <row r="35" spans="2:9" ht="18.600000000000001" customHeight="1" x14ac:dyDescent="0.15">
      <c r="B35" s="11" t="s">
        <v>21</v>
      </c>
      <c r="C35" s="15"/>
      <c r="D35" s="15"/>
      <c r="E35" s="15"/>
      <c r="F35" s="15"/>
      <c r="G35" s="15"/>
      <c r="H35" s="15"/>
      <c r="I35" s="16" t="s">
        <v>112</v>
      </c>
    </row>
    <row r="36" spans="2:9" ht="18.600000000000001" customHeight="1" x14ac:dyDescent="0.15">
      <c r="B36" s="11" t="s">
        <v>96</v>
      </c>
      <c r="C36" s="15"/>
      <c r="D36" s="15"/>
      <c r="E36" s="15"/>
      <c r="F36" s="15"/>
      <c r="G36" s="15"/>
      <c r="H36" s="15"/>
      <c r="I36" s="16"/>
    </row>
    <row r="37" spans="2:9" ht="18.600000000000001" customHeight="1" x14ac:dyDescent="0.15">
      <c r="B37" s="11" t="s">
        <v>166</v>
      </c>
      <c r="C37" s="15"/>
      <c r="D37" s="15"/>
      <c r="E37" s="15"/>
      <c r="F37" s="15"/>
      <c r="G37" s="15"/>
      <c r="H37" s="15"/>
      <c r="I37" s="16"/>
    </row>
    <row r="38" spans="2:9" ht="18.600000000000001" hidden="1" customHeight="1" x14ac:dyDescent="0.15">
      <c r="B38" s="11"/>
      <c r="C38" s="15" t="str">
        <f t="shared" ref="C38:H38" si="1">C36&amp;C37</f>
        <v/>
      </c>
      <c r="D38" s="15" t="str">
        <f t="shared" si="1"/>
        <v/>
      </c>
      <c r="E38" s="15" t="str">
        <f t="shared" si="1"/>
        <v/>
      </c>
      <c r="F38" s="15" t="str">
        <f t="shared" si="1"/>
        <v/>
      </c>
      <c r="G38" s="15" t="str">
        <f t="shared" si="1"/>
        <v/>
      </c>
      <c r="H38" s="15" t="str">
        <f t="shared" si="1"/>
        <v/>
      </c>
      <c r="I38" s="16"/>
    </row>
    <row r="39" spans="2:9" ht="18.600000000000001" customHeight="1" x14ac:dyDescent="0.15">
      <c r="B39" s="11" t="s">
        <v>21</v>
      </c>
      <c r="C39" s="15"/>
      <c r="D39" s="15"/>
      <c r="E39" s="15"/>
      <c r="F39" s="15"/>
      <c r="G39" s="15"/>
      <c r="H39" s="15"/>
      <c r="I39" s="16"/>
    </row>
    <row r="40" spans="2:9" ht="18.600000000000001" customHeight="1" x14ac:dyDescent="0.15">
      <c r="B40" s="11" t="s">
        <v>97</v>
      </c>
      <c r="C40" s="15"/>
      <c r="D40" s="15"/>
      <c r="E40" s="15"/>
      <c r="F40" s="15"/>
      <c r="G40" s="15"/>
      <c r="H40" s="15"/>
      <c r="I40" s="16"/>
    </row>
    <row r="41" spans="2:9" ht="18.600000000000001" customHeight="1" x14ac:dyDescent="0.15">
      <c r="B41" s="11" t="s">
        <v>166</v>
      </c>
      <c r="C41" s="15"/>
      <c r="D41" s="15"/>
      <c r="E41" s="15"/>
      <c r="F41" s="15"/>
      <c r="G41" s="15"/>
      <c r="H41" s="15"/>
      <c r="I41" s="16"/>
    </row>
    <row r="42" spans="2:9" ht="18.600000000000001" hidden="1" customHeight="1" x14ac:dyDescent="0.15">
      <c r="B42" s="11"/>
      <c r="C42" s="15" t="str">
        <f t="shared" ref="C42:H42" si="2">C40&amp;C41</f>
        <v/>
      </c>
      <c r="D42" s="15" t="str">
        <f t="shared" si="2"/>
        <v/>
      </c>
      <c r="E42" s="15" t="str">
        <f t="shared" si="2"/>
        <v/>
      </c>
      <c r="F42" s="15" t="str">
        <f t="shared" si="2"/>
        <v/>
      </c>
      <c r="G42" s="15" t="str">
        <f t="shared" si="2"/>
        <v/>
      </c>
      <c r="H42" s="15" t="str">
        <f t="shared" si="2"/>
        <v/>
      </c>
      <c r="I42" s="16"/>
    </row>
    <row r="43" spans="2:9" ht="18.600000000000001" customHeight="1" x14ac:dyDescent="0.15">
      <c r="B43" s="11" t="s">
        <v>21</v>
      </c>
      <c r="C43" s="15"/>
      <c r="D43" s="15"/>
      <c r="E43" s="15"/>
      <c r="F43" s="15"/>
      <c r="G43" s="15"/>
      <c r="H43" s="15"/>
      <c r="I43" s="16"/>
    </row>
    <row r="44" spans="2:9" ht="18.600000000000001" customHeight="1" x14ac:dyDescent="0.15">
      <c r="B44" s="11" t="s">
        <v>98</v>
      </c>
      <c r="C44" s="15"/>
      <c r="D44" s="15"/>
      <c r="E44" s="15"/>
      <c r="F44" s="15"/>
      <c r="G44" s="15"/>
      <c r="H44" s="15"/>
      <c r="I44" s="16"/>
    </row>
    <row r="45" spans="2:9" ht="18.600000000000001" customHeight="1" x14ac:dyDescent="0.15">
      <c r="B45" s="11" t="s">
        <v>166</v>
      </c>
      <c r="C45" s="15"/>
      <c r="D45" s="15"/>
      <c r="E45" s="15"/>
      <c r="F45" s="15"/>
      <c r="G45" s="15"/>
      <c r="H45" s="15"/>
      <c r="I45" s="16"/>
    </row>
    <row r="46" spans="2:9" ht="18.600000000000001" hidden="1" customHeight="1" x14ac:dyDescent="0.15">
      <c r="B46" s="11"/>
      <c r="C46" s="15" t="str">
        <f t="shared" ref="C46:H46" si="3">C44&amp;C45</f>
        <v/>
      </c>
      <c r="D46" s="15" t="str">
        <f t="shared" si="3"/>
        <v/>
      </c>
      <c r="E46" s="15" t="str">
        <f t="shared" si="3"/>
        <v/>
      </c>
      <c r="F46" s="15" t="str">
        <f t="shared" si="3"/>
        <v/>
      </c>
      <c r="G46" s="15" t="str">
        <f t="shared" si="3"/>
        <v/>
      </c>
      <c r="H46" s="15" t="str">
        <f t="shared" si="3"/>
        <v/>
      </c>
      <c r="I46" s="16"/>
    </row>
    <row r="47" spans="2:9" ht="18.600000000000001" customHeight="1" x14ac:dyDescent="0.15">
      <c r="B47" s="11" t="s">
        <v>21</v>
      </c>
      <c r="C47" s="15"/>
      <c r="D47" s="15"/>
      <c r="E47" s="15"/>
      <c r="F47" s="15"/>
      <c r="G47" s="15"/>
      <c r="H47" s="15"/>
      <c r="I47" s="16"/>
    </row>
    <row r="48" spans="2:9" ht="18.600000000000001" customHeight="1" x14ac:dyDescent="0.15">
      <c r="B48" s="11" t="s">
        <v>99</v>
      </c>
      <c r="C48" s="15"/>
      <c r="D48" s="15"/>
      <c r="E48" s="15"/>
      <c r="F48" s="15"/>
      <c r="G48" s="15"/>
      <c r="H48" s="15"/>
      <c r="I48" s="16"/>
    </row>
    <row r="49" spans="2:9" ht="18.600000000000001" customHeight="1" x14ac:dyDescent="0.15">
      <c r="B49" s="11" t="s">
        <v>166</v>
      </c>
      <c r="C49" s="15"/>
      <c r="D49" s="15"/>
      <c r="E49" s="15"/>
      <c r="F49" s="15"/>
      <c r="G49" s="15"/>
      <c r="H49" s="15"/>
      <c r="I49" s="16"/>
    </row>
    <row r="50" spans="2:9" ht="18.600000000000001" hidden="1" customHeight="1" x14ac:dyDescent="0.15">
      <c r="B50" s="11"/>
      <c r="C50" s="15" t="str">
        <f t="shared" ref="C50:H50" si="4">C48&amp;C49</f>
        <v/>
      </c>
      <c r="D50" s="15" t="str">
        <f t="shared" si="4"/>
        <v/>
      </c>
      <c r="E50" s="15" t="str">
        <f t="shared" si="4"/>
        <v/>
      </c>
      <c r="F50" s="15" t="str">
        <f t="shared" si="4"/>
        <v/>
      </c>
      <c r="G50" s="15" t="str">
        <f t="shared" si="4"/>
        <v/>
      </c>
      <c r="H50" s="15" t="str">
        <f t="shared" si="4"/>
        <v/>
      </c>
      <c r="I50" s="16"/>
    </row>
    <row r="51" spans="2:9" ht="18.600000000000001" customHeight="1" x14ac:dyDescent="0.15">
      <c r="B51" s="11" t="s">
        <v>21</v>
      </c>
      <c r="C51" s="15"/>
      <c r="D51" s="15"/>
      <c r="E51" s="15"/>
      <c r="F51" s="15"/>
      <c r="G51" s="15"/>
      <c r="H51" s="15"/>
      <c r="I51" s="16"/>
    </row>
    <row r="52" spans="2:9" ht="18.600000000000001" customHeight="1" x14ac:dyDescent="0.15">
      <c r="B52" s="11" t="s">
        <v>95</v>
      </c>
      <c r="C52" s="15"/>
      <c r="D52" s="15"/>
      <c r="E52" s="15"/>
      <c r="F52" s="15"/>
      <c r="G52" s="15"/>
      <c r="H52" s="15"/>
      <c r="I52" s="16" t="s">
        <v>77</v>
      </c>
    </row>
    <row r="53" spans="2:9" ht="18.600000000000001" customHeight="1" x14ac:dyDescent="0.15">
      <c r="B53" s="11" t="s">
        <v>166</v>
      </c>
      <c r="C53" s="15"/>
      <c r="D53" s="15"/>
      <c r="E53" s="15"/>
      <c r="F53" s="15"/>
      <c r="G53" s="15"/>
      <c r="H53" s="15"/>
      <c r="I53" s="16" t="s">
        <v>76</v>
      </c>
    </row>
    <row r="54" spans="2:9" ht="18.600000000000001" customHeight="1" x14ac:dyDescent="0.15">
      <c r="B54" s="11" t="s">
        <v>21</v>
      </c>
      <c r="C54" s="15"/>
      <c r="D54" s="15"/>
      <c r="E54" s="15"/>
      <c r="F54" s="15"/>
      <c r="G54" s="15"/>
      <c r="H54" s="15"/>
      <c r="I54" s="16" t="s">
        <v>78</v>
      </c>
    </row>
    <row r="55" spans="2:9" ht="18.600000000000001" customHeight="1" x14ac:dyDescent="0.15">
      <c r="B55" s="11" t="s">
        <v>94</v>
      </c>
      <c r="C55" s="15"/>
      <c r="D55" s="15"/>
      <c r="E55" s="15"/>
      <c r="F55" s="15"/>
      <c r="G55" s="15"/>
      <c r="H55" s="15"/>
      <c r="I55" s="16"/>
    </row>
    <row r="56" spans="2:9" ht="18.600000000000001" customHeight="1" x14ac:dyDescent="0.15">
      <c r="B56" s="11" t="s">
        <v>166</v>
      </c>
      <c r="C56" s="15"/>
      <c r="D56" s="15"/>
      <c r="E56" s="15"/>
      <c r="F56" s="15"/>
      <c r="G56" s="15"/>
      <c r="H56" s="15"/>
      <c r="I56" s="16"/>
    </row>
    <row r="57" spans="2:9" ht="18.600000000000001" customHeight="1" x14ac:dyDescent="0.15">
      <c r="B57" s="11" t="s">
        <v>21</v>
      </c>
      <c r="C57" s="15"/>
      <c r="D57" s="15"/>
      <c r="E57" s="15"/>
      <c r="F57" s="15"/>
      <c r="G57" s="15"/>
      <c r="H57" s="15"/>
      <c r="I57" s="16"/>
    </row>
    <row r="58" spans="2:9" ht="18.600000000000001" customHeight="1" x14ac:dyDescent="0.15">
      <c r="B58" s="11" t="s">
        <v>100</v>
      </c>
      <c r="C58" s="15"/>
      <c r="D58" s="15"/>
      <c r="E58" s="15"/>
      <c r="F58" s="15"/>
      <c r="G58" s="15"/>
      <c r="H58" s="15"/>
      <c r="I58" s="16"/>
    </row>
    <row r="59" spans="2:9" ht="18.600000000000001" customHeight="1" x14ac:dyDescent="0.15">
      <c r="B59" s="11" t="s">
        <v>166</v>
      </c>
      <c r="C59" s="15"/>
      <c r="D59" s="15"/>
      <c r="E59" s="15"/>
      <c r="F59" s="15"/>
      <c r="G59" s="15"/>
      <c r="H59" s="15"/>
      <c r="I59" s="16"/>
    </row>
    <row r="60" spans="2:9" ht="18.600000000000001" customHeight="1" x14ac:dyDescent="0.15">
      <c r="B60" s="11" t="s">
        <v>21</v>
      </c>
      <c r="C60" s="15"/>
      <c r="D60" s="15"/>
      <c r="E60" s="15"/>
      <c r="F60" s="15"/>
      <c r="G60" s="15"/>
      <c r="H60" s="15"/>
      <c r="I60" s="16"/>
    </row>
    <row r="61" spans="2:9" ht="18.600000000000001" customHeight="1" x14ac:dyDescent="0.15">
      <c r="B61" s="11" t="s">
        <v>101</v>
      </c>
      <c r="C61" s="15"/>
      <c r="D61" s="15"/>
      <c r="E61" s="15"/>
      <c r="F61" s="15"/>
      <c r="G61" s="15"/>
      <c r="H61" s="15"/>
      <c r="I61" s="16"/>
    </row>
    <row r="62" spans="2:9" ht="18.600000000000001" customHeight="1" x14ac:dyDescent="0.15">
      <c r="B62" s="11" t="s">
        <v>166</v>
      </c>
      <c r="C62" s="15"/>
      <c r="D62" s="15"/>
      <c r="E62" s="15"/>
      <c r="F62" s="15"/>
      <c r="G62" s="15"/>
      <c r="H62" s="15"/>
      <c r="I62" s="16"/>
    </row>
    <row r="63" spans="2:9" ht="18.600000000000001" customHeight="1" x14ac:dyDescent="0.15">
      <c r="B63" s="11" t="s">
        <v>21</v>
      </c>
      <c r="C63" s="15"/>
      <c r="D63" s="15"/>
      <c r="E63" s="15"/>
      <c r="F63" s="15"/>
      <c r="G63" s="15"/>
      <c r="H63" s="15"/>
      <c r="I63" s="16"/>
    </row>
    <row r="64" spans="2:9" ht="18.600000000000001" customHeight="1" x14ac:dyDescent="0.15">
      <c r="B64" s="11" t="s">
        <v>102</v>
      </c>
      <c r="C64" s="15"/>
      <c r="D64" s="15"/>
      <c r="E64" s="15"/>
      <c r="F64" s="15"/>
      <c r="G64" s="15"/>
      <c r="H64" s="15"/>
      <c r="I64" s="16"/>
    </row>
    <row r="65" spans="2:9" ht="18.600000000000001" customHeight="1" x14ac:dyDescent="0.15">
      <c r="B65" s="11" t="s">
        <v>166</v>
      </c>
      <c r="C65" s="15"/>
      <c r="D65" s="15"/>
      <c r="E65" s="15"/>
      <c r="F65" s="15"/>
      <c r="G65" s="15"/>
      <c r="H65" s="15"/>
      <c r="I65" s="16"/>
    </row>
    <row r="66" spans="2:9" ht="18.600000000000001" customHeight="1" x14ac:dyDescent="0.15">
      <c r="B66" s="11" t="s">
        <v>21</v>
      </c>
      <c r="C66" s="15"/>
      <c r="D66" s="15"/>
      <c r="E66" s="15"/>
      <c r="F66" s="15"/>
      <c r="G66" s="15"/>
      <c r="H66" s="15"/>
      <c r="I66" s="16"/>
    </row>
    <row r="67" spans="2:9" ht="18.600000000000001" customHeight="1" x14ac:dyDescent="0.15">
      <c r="B67" s="11" t="s">
        <v>86</v>
      </c>
      <c r="C67" s="15"/>
      <c r="D67" s="15"/>
      <c r="E67" s="15"/>
      <c r="F67" s="15"/>
      <c r="G67" s="15"/>
      <c r="H67" s="15"/>
      <c r="I67" s="16" t="s">
        <v>27</v>
      </c>
    </row>
    <row r="68" spans="2:9" ht="18.600000000000001" customHeight="1" x14ac:dyDescent="0.15">
      <c r="B68" s="11" t="s">
        <v>166</v>
      </c>
      <c r="C68" s="15"/>
      <c r="D68" s="15"/>
      <c r="E68" s="15"/>
      <c r="F68" s="15"/>
      <c r="G68" s="15"/>
      <c r="H68" s="15"/>
      <c r="I68" s="16" t="s">
        <v>115</v>
      </c>
    </row>
    <row r="69" spans="2:9" ht="18.600000000000001" hidden="1" customHeight="1" x14ac:dyDescent="0.15">
      <c r="B69" s="11"/>
      <c r="C69" s="15" t="str">
        <f t="shared" ref="C69:H69" si="5">C67&amp;C68</f>
        <v/>
      </c>
      <c r="D69" s="15" t="str">
        <f t="shared" si="5"/>
        <v/>
      </c>
      <c r="E69" s="15" t="str">
        <f t="shared" si="5"/>
        <v/>
      </c>
      <c r="F69" s="15" t="str">
        <f t="shared" si="5"/>
        <v/>
      </c>
      <c r="G69" s="15" t="str">
        <f t="shared" si="5"/>
        <v/>
      </c>
      <c r="H69" s="15" t="str">
        <f t="shared" si="5"/>
        <v/>
      </c>
      <c r="I69" s="16"/>
    </row>
    <row r="70" spans="2:9" ht="18.600000000000001" customHeight="1" x14ac:dyDescent="0.15">
      <c r="B70" s="11" t="s">
        <v>21</v>
      </c>
      <c r="C70" s="15"/>
      <c r="D70" s="15"/>
      <c r="E70" s="15"/>
      <c r="F70" s="15"/>
      <c r="G70" s="15"/>
      <c r="H70" s="15"/>
      <c r="I70" s="16" t="s">
        <v>112</v>
      </c>
    </row>
    <row r="71" spans="2:9" ht="18.600000000000001" hidden="1" customHeight="1" x14ac:dyDescent="0.15">
      <c r="B71" s="11"/>
      <c r="C71" s="23" t="str">
        <f>C67&amp;C68&amp;C70</f>
        <v/>
      </c>
      <c r="D71" s="23" t="str">
        <f t="shared" ref="D71:H71" si="6">D67&amp;D68&amp;D70</f>
        <v/>
      </c>
      <c r="E71" s="23" t="str">
        <f t="shared" si="6"/>
        <v/>
      </c>
      <c r="F71" s="23" t="str">
        <f t="shared" si="6"/>
        <v/>
      </c>
      <c r="G71" s="23" t="str">
        <f t="shared" si="6"/>
        <v/>
      </c>
      <c r="H71" s="23" t="str">
        <f t="shared" si="6"/>
        <v/>
      </c>
      <c r="I71" s="16"/>
    </row>
    <row r="72" spans="2:9" ht="18.600000000000001" customHeight="1" x14ac:dyDescent="0.15">
      <c r="B72" s="11" t="s">
        <v>51</v>
      </c>
      <c r="C72" s="23"/>
      <c r="D72" s="15"/>
      <c r="E72" s="15"/>
      <c r="F72" s="15"/>
      <c r="G72" s="15"/>
      <c r="H72" s="15"/>
      <c r="I72" s="16">
        <v>1</v>
      </c>
    </row>
    <row r="73" spans="2:9" ht="18.600000000000001" customHeight="1" x14ac:dyDescent="0.15">
      <c r="B73" s="11" t="s">
        <v>50</v>
      </c>
      <c r="C73" s="15"/>
      <c r="D73" s="15"/>
      <c r="E73" s="15"/>
      <c r="F73" s="15"/>
      <c r="G73" s="15"/>
      <c r="H73" s="15"/>
      <c r="I73" s="16" t="s">
        <v>116</v>
      </c>
    </row>
    <row r="74" spans="2:9" ht="18.600000000000001" customHeight="1" x14ac:dyDescent="0.15">
      <c r="B74" s="11" t="s">
        <v>87</v>
      </c>
      <c r="C74" s="15"/>
      <c r="D74" s="15"/>
      <c r="E74" s="15"/>
      <c r="F74" s="15"/>
      <c r="G74" s="15"/>
      <c r="H74" s="15"/>
      <c r="I74" s="16"/>
    </row>
    <row r="75" spans="2:9" ht="18.600000000000001" customHeight="1" x14ac:dyDescent="0.15">
      <c r="B75" s="11" t="s">
        <v>166</v>
      </c>
      <c r="C75" s="15"/>
      <c r="D75" s="15"/>
      <c r="E75" s="15"/>
      <c r="F75" s="15"/>
      <c r="G75" s="15"/>
      <c r="H75" s="15"/>
      <c r="I75" s="16"/>
    </row>
    <row r="76" spans="2:9" ht="18.600000000000001" hidden="1" customHeight="1" x14ac:dyDescent="0.15">
      <c r="B76" s="11"/>
      <c r="C76" s="15" t="str">
        <f t="shared" ref="C76:H76" si="7">C74&amp;C75</f>
        <v/>
      </c>
      <c r="D76" s="15" t="str">
        <f t="shared" si="7"/>
        <v/>
      </c>
      <c r="E76" s="15" t="str">
        <f t="shared" si="7"/>
        <v/>
      </c>
      <c r="F76" s="15" t="str">
        <f t="shared" si="7"/>
        <v/>
      </c>
      <c r="G76" s="15" t="str">
        <f t="shared" si="7"/>
        <v/>
      </c>
      <c r="H76" s="15" t="str">
        <f t="shared" si="7"/>
        <v/>
      </c>
      <c r="I76" s="16"/>
    </row>
    <row r="77" spans="2:9" ht="18.600000000000001" customHeight="1" x14ac:dyDescent="0.15">
      <c r="B77" s="11" t="s">
        <v>21</v>
      </c>
      <c r="C77" s="15"/>
      <c r="D77" s="15"/>
      <c r="E77" s="15"/>
      <c r="F77" s="15"/>
      <c r="G77" s="15"/>
      <c r="H77" s="15"/>
      <c r="I77" s="16"/>
    </row>
    <row r="78" spans="2:9" ht="18.600000000000001" hidden="1" customHeight="1" x14ac:dyDescent="0.15">
      <c r="B78" s="11"/>
      <c r="C78" s="15" t="str">
        <f>C74&amp;C75&amp;C77</f>
        <v/>
      </c>
      <c r="D78" s="15" t="str">
        <f t="shared" ref="D78:H78" si="8">D74&amp;D75&amp;D77</f>
        <v/>
      </c>
      <c r="E78" s="15" t="str">
        <f t="shared" si="8"/>
        <v/>
      </c>
      <c r="F78" s="15" t="str">
        <f t="shared" si="8"/>
        <v/>
      </c>
      <c r="G78" s="15" t="str">
        <f t="shared" si="8"/>
        <v/>
      </c>
      <c r="H78" s="15" t="str">
        <f t="shared" si="8"/>
        <v/>
      </c>
      <c r="I78" s="16"/>
    </row>
    <row r="79" spans="2:9" ht="18.600000000000001" customHeight="1" x14ac:dyDescent="0.15">
      <c r="B79" s="11" t="s">
        <v>51</v>
      </c>
      <c r="C79" s="15"/>
      <c r="D79" s="15"/>
      <c r="E79" s="15"/>
      <c r="F79" s="15"/>
      <c r="G79" s="15"/>
      <c r="H79" s="15"/>
      <c r="I79" s="16"/>
    </row>
    <row r="80" spans="2:9" ht="18.600000000000001" customHeight="1" x14ac:dyDescent="0.15">
      <c r="B80" s="11" t="s">
        <v>50</v>
      </c>
      <c r="C80" s="15"/>
      <c r="D80" s="15"/>
      <c r="E80" s="15"/>
      <c r="F80" s="15"/>
      <c r="G80" s="15"/>
      <c r="H80" s="15"/>
      <c r="I80" s="16"/>
    </row>
    <row r="81" spans="2:9" ht="18.600000000000001" customHeight="1" x14ac:dyDescent="0.15">
      <c r="B81" s="11" t="s">
        <v>88</v>
      </c>
      <c r="C81" s="15"/>
      <c r="D81" s="15"/>
      <c r="E81" s="15"/>
      <c r="F81" s="15"/>
      <c r="G81" s="15"/>
      <c r="H81" s="15"/>
      <c r="I81" s="16"/>
    </row>
    <row r="82" spans="2:9" ht="18.600000000000001" customHeight="1" x14ac:dyDescent="0.15">
      <c r="B82" s="11" t="s">
        <v>166</v>
      </c>
      <c r="C82" s="15"/>
      <c r="D82" s="15"/>
      <c r="E82" s="15"/>
      <c r="F82" s="15"/>
      <c r="G82" s="15"/>
      <c r="H82" s="15"/>
      <c r="I82" s="16"/>
    </row>
    <row r="83" spans="2:9" ht="18.600000000000001" hidden="1" customHeight="1" x14ac:dyDescent="0.15">
      <c r="B83" s="11"/>
      <c r="C83" s="15" t="str">
        <f t="shared" ref="C83:H83" si="9">C81&amp;C82</f>
        <v/>
      </c>
      <c r="D83" s="15" t="str">
        <f t="shared" si="9"/>
        <v/>
      </c>
      <c r="E83" s="15" t="str">
        <f t="shared" si="9"/>
        <v/>
      </c>
      <c r="F83" s="15" t="str">
        <f t="shared" si="9"/>
        <v/>
      </c>
      <c r="G83" s="15" t="str">
        <f t="shared" si="9"/>
        <v/>
      </c>
      <c r="H83" s="15" t="str">
        <f t="shared" si="9"/>
        <v/>
      </c>
      <c r="I83" s="16"/>
    </row>
    <row r="84" spans="2:9" ht="18.600000000000001" customHeight="1" x14ac:dyDescent="0.15">
      <c r="B84" s="11" t="s">
        <v>21</v>
      </c>
      <c r="C84" s="15"/>
      <c r="D84" s="15"/>
      <c r="E84" s="15"/>
      <c r="F84" s="15"/>
      <c r="G84" s="15"/>
      <c r="H84" s="15"/>
      <c r="I84" s="16"/>
    </row>
    <row r="85" spans="2:9" ht="18.600000000000001" hidden="1" customHeight="1" x14ac:dyDescent="0.15">
      <c r="B85" s="11"/>
      <c r="C85" s="15" t="str">
        <f>C81&amp;C82&amp;C84</f>
        <v/>
      </c>
      <c r="D85" s="15" t="str">
        <f t="shared" ref="D85:H85" si="10">D81&amp;D82&amp;D84</f>
        <v/>
      </c>
      <c r="E85" s="15" t="str">
        <f t="shared" si="10"/>
        <v/>
      </c>
      <c r="F85" s="15" t="str">
        <f t="shared" si="10"/>
        <v/>
      </c>
      <c r="G85" s="15" t="str">
        <f t="shared" si="10"/>
        <v/>
      </c>
      <c r="H85" s="15" t="str">
        <f t="shared" si="10"/>
        <v/>
      </c>
      <c r="I85" s="16"/>
    </row>
    <row r="86" spans="2:9" ht="18.600000000000001" customHeight="1" x14ac:dyDescent="0.15">
      <c r="B86" s="11" t="s">
        <v>51</v>
      </c>
      <c r="C86" s="15"/>
      <c r="D86" s="15"/>
      <c r="E86" s="15"/>
      <c r="F86" s="15"/>
      <c r="G86" s="15"/>
      <c r="H86" s="15"/>
      <c r="I86" s="16"/>
    </row>
    <row r="87" spans="2:9" ht="18.600000000000001" customHeight="1" x14ac:dyDescent="0.15">
      <c r="B87" s="11" t="s">
        <v>50</v>
      </c>
      <c r="C87" s="15"/>
      <c r="D87" s="15"/>
      <c r="E87" s="15"/>
      <c r="F87" s="15"/>
      <c r="G87" s="15"/>
      <c r="H87" s="15"/>
      <c r="I87" s="16"/>
    </row>
    <row r="88" spans="2:9" ht="18.600000000000001" customHeight="1" x14ac:dyDescent="0.15">
      <c r="B88" s="11" t="s">
        <v>89</v>
      </c>
      <c r="C88" s="15"/>
      <c r="D88" s="15"/>
      <c r="E88" s="15"/>
      <c r="F88" s="15"/>
      <c r="G88" s="15"/>
      <c r="H88" s="15"/>
      <c r="I88" s="16"/>
    </row>
    <row r="89" spans="2:9" ht="18.600000000000001" customHeight="1" x14ac:dyDescent="0.15">
      <c r="B89" s="11" t="s">
        <v>166</v>
      </c>
      <c r="C89" s="15"/>
      <c r="D89" s="15"/>
      <c r="E89" s="15"/>
      <c r="F89" s="15"/>
      <c r="G89" s="15"/>
      <c r="H89" s="15"/>
      <c r="I89" s="16"/>
    </row>
    <row r="90" spans="2:9" ht="18.600000000000001" hidden="1" customHeight="1" x14ac:dyDescent="0.15">
      <c r="B90" s="11"/>
      <c r="C90" s="15" t="str">
        <f t="shared" ref="C90:H90" si="11">C88&amp;C89</f>
        <v/>
      </c>
      <c r="D90" s="15" t="str">
        <f t="shared" si="11"/>
        <v/>
      </c>
      <c r="E90" s="15" t="str">
        <f t="shared" si="11"/>
        <v/>
      </c>
      <c r="F90" s="15" t="str">
        <f t="shared" si="11"/>
        <v/>
      </c>
      <c r="G90" s="15" t="str">
        <f t="shared" si="11"/>
        <v/>
      </c>
      <c r="H90" s="15" t="str">
        <f t="shared" si="11"/>
        <v/>
      </c>
      <c r="I90" s="16"/>
    </row>
    <row r="91" spans="2:9" ht="18.600000000000001" customHeight="1" x14ac:dyDescent="0.15">
      <c r="B91" s="11" t="s">
        <v>21</v>
      </c>
      <c r="C91" s="15"/>
      <c r="D91" s="15"/>
      <c r="E91" s="15"/>
      <c r="F91" s="15"/>
      <c r="G91" s="15"/>
      <c r="H91" s="15"/>
      <c r="I91" s="16"/>
    </row>
    <row r="92" spans="2:9" ht="18.600000000000001" hidden="1" customHeight="1" x14ac:dyDescent="0.15">
      <c r="B92" s="11"/>
      <c r="C92" s="15" t="str">
        <f>C88&amp;C89&amp;C91</f>
        <v/>
      </c>
      <c r="D92" s="15" t="str">
        <f t="shared" ref="D92:H92" si="12">D88&amp;D89&amp;D91</f>
        <v/>
      </c>
      <c r="E92" s="15" t="str">
        <f t="shared" si="12"/>
        <v/>
      </c>
      <c r="F92" s="15" t="str">
        <f t="shared" si="12"/>
        <v/>
      </c>
      <c r="G92" s="15" t="str">
        <f t="shared" si="12"/>
        <v/>
      </c>
      <c r="H92" s="15" t="str">
        <f t="shared" si="12"/>
        <v/>
      </c>
      <c r="I92" s="16"/>
    </row>
    <row r="93" spans="2:9" ht="18.600000000000001" customHeight="1" x14ac:dyDescent="0.15">
      <c r="B93" s="11" t="s">
        <v>51</v>
      </c>
      <c r="C93" s="15"/>
      <c r="D93" s="15"/>
      <c r="E93" s="15"/>
      <c r="F93" s="15"/>
      <c r="G93" s="15"/>
      <c r="H93" s="15"/>
      <c r="I93" s="16"/>
    </row>
    <row r="94" spans="2:9" ht="18.600000000000001" customHeight="1" x14ac:dyDescent="0.15">
      <c r="B94" s="11" t="s">
        <v>50</v>
      </c>
      <c r="C94" s="15"/>
      <c r="D94" s="15"/>
      <c r="E94" s="15"/>
      <c r="F94" s="15"/>
      <c r="G94" s="15"/>
      <c r="H94" s="15"/>
      <c r="I94" s="16"/>
    </row>
    <row r="95" spans="2:9" ht="18.600000000000001" customHeight="1" x14ac:dyDescent="0.15">
      <c r="B95" s="11" t="s">
        <v>90</v>
      </c>
      <c r="C95" s="15"/>
      <c r="D95" s="15"/>
      <c r="E95" s="15"/>
      <c r="F95" s="15"/>
      <c r="G95" s="15"/>
      <c r="H95" s="15"/>
      <c r="I95" s="16"/>
    </row>
    <row r="96" spans="2:9" ht="18.600000000000001" customHeight="1" x14ac:dyDescent="0.15">
      <c r="B96" s="11" t="s">
        <v>166</v>
      </c>
      <c r="C96" s="15"/>
      <c r="D96" s="15"/>
      <c r="E96" s="15"/>
      <c r="F96" s="15"/>
      <c r="G96" s="15"/>
      <c r="H96" s="15"/>
      <c r="I96" s="16"/>
    </row>
    <row r="97" spans="2:9" ht="18.600000000000001" hidden="1" customHeight="1" x14ac:dyDescent="0.15">
      <c r="B97" s="11"/>
      <c r="C97" s="15" t="str">
        <f t="shared" ref="C97:H97" si="13">C95&amp;C96</f>
        <v/>
      </c>
      <c r="D97" s="15" t="str">
        <f t="shared" si="13"/>
        <v/>
      </c>
      <c r="E97" s="15" t="str">
        <f t="shared" si="13"/>
        <v/>
      </c>
      <c r="F97" s="15" t="str">
        <f t="shared" si="13"/>
        <v/>
      </c>
      <c r="G97" s="15" t="str">
        <f t="shared" si="13"/>
        <v/>
      </c>
      <c r="H97" s="15" t="str">
        <f t="shared" si="13"/>
        <v/>
      </c>
      <c r="I97" s="16"/>
    </row>
    <row r="98" spans="2:9" ht="18.600000000000001" customHeight="1" x14ac:dyDescent="0.15">
      <c r="B98" s="11" t="s">
        <v>21</v>
      </c>
      <c r="C98" s="15"/>
      <c r="D98" s="15"/>
      <c r="E98" s="15"/>
      <c r="F98" s="15"/>
      <c r="G98" s="15"/>
      <c r="H98" s="15"/>
      <c r="I98" s="16"/>
    </row>
    <row r="99" spans="2:9" ht="18.600000000000001" hidden="1" customHeight="1" x14ac:dyDescent="0.15">
      <c r="B99" s="11"/>
      <c r="C99" s="15" t="str">
        <f>C95&amp;C96&amp;C98</f>
        <v/>
      </c>
      <c r="D99" s="15" t="str">
        <f t="shared" ref="D99:H99" si="14">D95&amp;D96&amp;D98</f>
        <v/>
      </c>
      <c r="E99" s="15" t="str">
        <f t="shared" si="14"/>
        <v/>
      </c>
      <c r="F99" s="15" t="str">
        <f t="shared" si="14"/>
        <v/>
      </c>
      <c r="G99" s="15" t="str">
        <f t="shared" si="14"/>
        <v/>
      </c>
      <c r="H99" s="15" t="str">
        <f t="shared" si="14"/>
        <v/>
      </c>
      <c r="I99" s="16"/>
    </row>
    <row r="100" spans="2:9" ht="18.600000000000001" customHeight="1" x14ac:dyDescent="0.15">
      <c r="B100" s="11" t="s">
        <v>51</v>
      </c>
      <c r="C100" s="15"/>
      <c r="D100" s="15"/>
      <c r="E100" s="15"/>
      <c r="F100" s="15"/>
      <c r="G100" s="15"/>
      <c r="H100" s="15"/>
      <c r="I100" s="16">
        <v>1</v>
      </c>
    </row>
    <row r="101" spans="2:9" ht="18.600000000000001" customHeight="1" x14ac:dyDescent="0.15">
      <c r="B101" s="11" t="s">
        <v>50</v>
      </c>
      <c r="C101" s="15"/>
      <c r="D101" s="15"/>
      <c r="E101" s="15"/>
      <c r="F101" s="15"/>
      <c r="G101" s="15"/>
      <c r="H101" s="15"/>
      <c r="I101" s="16" t="s">
        <v>79</v>
      </c>
    </row>
    <row r="102" spans="2:9" ht="18.600000000000001" customHeight="1" x14ac:dyDescent="0.15">
      <c r="B102" s="11" t="s">
        <v>23</v>
      </c>
      <c r="C102" s="15"/>
      <c r="D102" s="15"/>
      <c r="E102" s="15"/>
      <c r="F102" s="15"/>
      <c r="G102" s="15"/>
      <c r="H102" s="15"/>
      <c r="I102" s="16" t="s">
        <v>150</v>
      </c>
    </row>
    <row r="103" spans="2:9" ht="18.600000000000001" customHeight="1" x14ac:dyDescent="0.15">
      <c r="B103" s="11" t="s">
        <v>49</v>
      </c>
      <c r="C103" s="15"/>
      <c r="D103" s="15"/>
      <c r="E103" s="15"/>
      <c r="F103" s="15"/>
      <c r="G103" s="15"/>
      <c r="H103" s="15"/>
      <c r="I103" s="16" t="s">
        <v>151</v>
      </c>
    </row>
    <row r="104" spans="2:9" ht="18.600000000000001" customHeight="1" x14ac:dyDescent="0.15">
      <c r="B104" s="109" t="s">
        <v>147</v>
      </c>
      <c r="C104" s="15"/>
      <c r="D104" s="15"/>
      <c r="E104" s="15"/>
      <c r="F104" s="15"/>
      <c r="G104" s="15"/>
      <c r="H104" s="15"/>
      <c r="I104" s="16" t="s">
        <v>152</v>
      </c>
    </row>
    <row r="105" spans="2:9" ht="18.600000000000001" customHeight="1" x14ac:dyDescent="0.15">
      <c r="B105" s="24" t="s">
        <v>148</v>
      </c>
      <c r="C105" s="15"/>
      <c r="D105" s="15"/>
      <c r="E105" s="15"/>
      <c r="F105" s="15"/>
      <c r="G105" s="15"/>
      <c r="H105" s="15"/>
      <c r="I105" s="16">
        <v>2019</v>
      </c>
    </row>
    <row r="106" spans="2:9" ht="18.600000000000001" customHeight="1" x14ac:dyDescent="0.15">
      <c r="B106" s="24" t="s">
        <v>149</v>
      </c>
      <c r="C106" s="15"/>
      <c r="D106" s="15"/>
      <c r="E106" s="15"/>
      <c r="F106" s="15"/>
      <c r="G106" s="15"/>
      <c r="H106" s="15"/>
      <c r="I106" s="16">
        <v>5</v>
      </c>
    </row>
    <row r="107" spans="2:9" ht="18.600000000000001" customHeight="1" x14ac:dyDescent="0.15">
      <c r="B107" s="24" t="s">
        <v>146</v>
      </c>
      <c r="C107" s="15"/>
      <c r="D107" s="15"/>
      <c r="E107" s="15"/>
      <c r="F107" s="15"/>
      <c r="G107" s="15"/>
      <c r="H107" s="15"/>
      <c r="I107" s="16"/>
    </row>
  </sheetData>
  <sheetProtection algorithmName="SHA-512" hashValue="gtVY6KbWdxYKh7bNYa6OqH1J0dJJ4GqX3KIzQF9c8dksCQEYlWCKKwqyx2/SKNkiv4Dywuu4uLfyW4KgT7R0XQ==" saltValue="Gnw9UMfOjyyeHsCJ94kiSg==" spinCount="100000" sheet="1" objects="1" scenarios="1"/>
  <mergeCells count="3">
    <mergeCell ref="B7:G7"/>
    <mergeCell ref="B5:G5"/>
    <mergeCell ref="B6:G6"/>
  </mergeCells>
  <phoneticPr fontId="1"/>
  <dataValidations count="129">
    <dataValidation type="list" allowBlank="1" showInputMessage="1" showErrorMessage="1" sqref="D20 C22" xr:uid="{07A1FA69-5D5E-4EA7-8820-C5CD4F4C5B8D}">
      <formula1>"専攻,コース"</formula1>
    </dataValidation>
    <dataValidation type="list" allowBlank="1" showInputMessage="1" showErrorMessage="1" sqref="H24" xr:uid="{8375C4AB-174B-45E1-9362-A89FF26FAD80}">
      <formula1>"卒業,修了"</formula1>
    </dataValidation>
    <dataValidation type="list" allowBlank="1" showInputMessage="1" showErrorMessage="1" sqref="C102:H102" xr:uid="{483A8142-178A-4D1F-8D5D-98C72585DC63}">
      <formula1>"免許状申請,他大学へ提出,単位の確認のため,その他"</formula1>
    </dataValidation>
    <dataValidation type="list" allowBlank="1" showInputMessage="1" showErrorMessage="1" sqref="C94:H94 C73:H73 C101:H101 C80:H80 C87:H87" xr:uid="{D1A2E7FA-553C-4571-A5A8-B4E136A12CF8}">
      <formula1>"新法,旧法"</formula1>
    </dataValidation>
    <dataValidation type="list" allowBlank="1" showInputMessage="1" showErrorMessage="1" sqref="D18 C20" xr:uid="{B210FA63-FB25-4D19-A80A-2FF765F75BBE}">
      <formula1>"学科,科"</formula1>
    </dataValidation>
    <dataValidation type="list" allowBlank="1" showInputMessage="1" showErrorMessage="1" sqref="C24:G24" xr:uid="{798EEDC4-2D53-4051-8385-4DE29C0E9CE7}">
      <formula1>"卒業,修了,退学"</formula1>
    </dataValidation>
    <dataValidation type="list" allowBlank="1" showInputMessage="1" showErrorMessage="1" sqref="C32:H32 C36:H36 C40:H40 C44:H44 C48:H48 C67:H67 C81:H81 C88:H88 C74:H74 C95:H95" xr:uid="{7F31C493-9991-4140-9141-52E05620015C}">
      <formula1>"幼稚園,小学校,中学校,高等学校,栄養,養護,特別支援"</formula1>
    </dataValidation>
    <dataValidation type="list" allowBlank="1" showInputMessage="1" showErrorMessage="1" sqref="C33" xr:uid="{D36B021F-64FF-4B70-A7D0-7CFED2E7D73E}">
      <formula1>INDIRECT($C$32)</formula1>
    </dataValidation>
    <dataValidation type="list" allowBlank="1" showInputMessage="1" showErrorMessage="1" sqref="C35" xr:uid="{67996970-BF64-46B6-9D4F-37C01255420E}">
      <formula1>INDIRECT($C$34)</formula1>
    </dataValidation>
    <dataValidation type="list" allowBlank="1" showInputMessage="1" showErrorMessage="1" sqref="C53:H53 C56:H56 C59:H59 C62:H62 C65:H65" xr:uid="{80EB8D3B-A385-4626-A145-8D76553E6B16}">
      <formula1>"一種,二種,専修"</formula1>
    </dataValidation>
    <dataValidation type="list" allowBlank="1" showInputMessage="1" showErrorMessage="1" sqref="D33" xr:uid="{ABF39981-D838-4B89-87A4-ED7B46C2C97E}">
      <formula1>INDIRECT($D$32)</formula1>
    </dataValidation>
    <dataValidation type="list" allowBlank="1" showInputMessage="1" showErrorMessage="1" sqref="D35" xr:uid="{27E43A8B-8C18-469A-A566-EC3033AD03AD}">
      <formula1>INDIRECT($D$34)</formula1>
    </dataValidation>
    <dataValidation type="list" allowBlank="1" showInputMessage="1" showErrorMessage="1" sqref="E33" xr:uid="{37FA45A3-78FC-43FE-BEC4-0D3D3777C2C9}">
      <formula1>INDIRECT($E$32)</formula1>
    </dataValidation>
    <dataValidation type="list" allowBlank="1" showInputMessage="1" showErrorMessage="1" sqref="E35" xr:uid="{B928A4B4-FE09-4180-9811-5234824ACD49}">
      <formula1>INDIRECT($E$34)</formula1>
    </dataValidation>
    <dataValidation type="list" allowBlank="1" showInputMessage="1" showErrorMessage="1" sqref="F33" xr:uid="{08516108-A191-42A7-A02F-185DF5BCF691}">
      <formula1>INDIRECT($F$32)</formula1>
    </dataValidation>
    <dataValidation type="list" allowBlank="1" showInputMessage="1" showErrorMessage="1" sqref="F35" xr:uid="{70F99927-1B1A-4230-BF78-C957CE51D13F}">
      <formula1>INDIRECT($F$34)</formula1>
    </dataValidation>
    <dataValidation type="list" allowBlank="1" showInputMessage="1" showErrorMessage="1" sqref="G33" xr:uid="{B2F43FA4-A24D-4583-A1D3-26EE5D18001C}">
      <formula1>INDIRECT($G$32)</formula1>
    </dataValidation>
    <dataValidation type="list" allowBlank="1" showInputMessage="1" showErrorMessage="1" sqref="G35" xr:uid="{BE487929-FBB0-4B2B-A169-B8DE87EF8B82}">
      <formula1>INDIRECT($G$34)</formula1>
    </dataValidation>
    <dataValidation type="list" allowBlank="1" showInputMessage="1" showErrorMessage="1" sqref="H33" xr:uid="{61D5AE6B-3F44-4951-8FED-B05608B3C79A}">
      <formula1>INDIRECT($H$32)</formula1>
    </dataValidation>
    <dataValidation type="list" allowBlank="1" showInputMessage="1" showErrorMessage="1" sqref="H35" xr:uid="{F47F2536-A625-4A3E-AC5C-5FDEF94FDF48}">
      <formula1>INDIRECT($H$34)</formula1>
    </dataValidation>
    <dataValidation type="list" allowBlank="1" showInputMessage="1" showErrorMessage="1" sqref="C37" xr:uid="{09A54768-AFB1-4208-9C6A-C64F7245D1C0}">
      <formula1>INDIRECT($C$36)</formula1>
    </dataValidation>
    <dataValidation type="list" allowBlank="1" showInputMessage="1" showErrorMessage="1" sqref="C39" xr:uid="{2F1F07F8-39E3-4811-AD80-CC051306F59D}">
      <formula1>INDIRECT($C$38)</formula1>
    </dataValidation>
    <dataValidation type="list" allowBlank="1" showInputMessage="1" showErrorMessage="1" sqref="D37" xr:uid="{107C77A0-2BC0-4709-91B3-09D538312521}">
      <formula1>INDIRECT($D$36)</formula1>
    </dataValidation>
    <dataValidation type="list" allowBlank="1" showInputMessage="1" showErrorMessage="1" sqref="E37" xr:uid="{ACEA3213-33A7-4BB9-AB5D-0A68CD254A5F}">
      <formula1>INDIRECT($E$36)</formula1>
    </dataValidation>
    <dataValidation type="list" allowBlank="1" showInputMessage="1" showErrorMessage="1" sqref="F37" xr:uid="{5EDD6769-84EB-4F28-B284-C252CF84301B}">
      <formula1>INDIRECT($F$36)</formula1>
    </dataValidation>
    <dataValidation type="list" allowBlank="1" showInputMessage="1" showErrorMessage="1" sqref="G37" xr:uid="{6ED2EEF3-6577-4ACF-8AA6-663782CE9237}">
      <formula1>INDIRECT($G$36)</formula1>
    </dataValidation>
    <dataValidation type="list" allowBlank="1" showInputMessage="1" showErrorMessage="1" sqref="H37" xr:uid="{3187BA72-29B2-4252-88C6-656AE3E57ABD}">
      <formula1>INDIRECT($H$36)</formula1>
    </dataValidation>
    <dataValidation type="list" allowBlank="1" showInputMessage="1" showErrorMessage="1" sqref="D39" xr:uid="{1331BAA0-C0A7-42F3-B181-B1022FE1B380}">
      <formula1>INDIRECT($D$38)</formula1>
    </dataValidation>
    <dataValidation type="list" allowBlank="1" showInputMessage="1" showErrorMessage="1" sqref="E39" xr:uid="{278B6E96-F9DB-4EE8-AF71-F909D017C4CB}">
      <formula1>INDIRECT($E$38)</formula1>
    </dataValidation>
    <dataValidation type="list" allowBlank="1" showInputMessage="1" showErrorMessage="1" sqref="F39" xr:uid="{52C5AB8D-829E-4BFE-8B5F-9805CEDFD1A9}">
      <formula1>INDIRECT($F$38)</formula1>
    </dataValidation>
    <dataValidation type="list" allowBlank="1" showInputMessage="1" showErrorMessage="1" sqref="G39" xr:uid="{D1E4C944-0615-4BB2-BBA9-E6BDBD3C1F25}">
      <formula1>INDIRECT($G$38)</formula1>
    </dataValidation>
    <dataValidation type="list" allowBlank="1" showInputMessage="1" showErrorMessage="1" sqref="H39" xr:uid="{A5DB6AF4-D31E-4205-AB2B-AE049468D794}">
      <formula1>INDIRECT($H$38)</formula1>
    </dataValidation>
    <dataValidation type="list" allowBlank="1" showInputMessage="1" showErrorMessage="1" sqref="C41" xr:uid="{9883AB38-9CE9-4D48-A20A-D7F7C8AB4C47}">
      <formula1>INDIRECT($C$40)</formula1>
    </dataValidation>
    <dataValidation type="list" allowBlank="1" showInputMessage="1" showErrorMessage="1" sqref="D41" xr:uid="{9C57DA27-8EDD-4DF2-A21A-A62B10F096AB}">
      <formula1>INDIRECT($D$40)</formula1>
    </dataValidation>
    <dataValidation type="list" allowBlank="1" showInputMessage="1" showErrorMessage="1" sqref="E41" xr:uid="{0D1D6DB8-F367-4095-8401-D65EE54E3264}">
      <formula1>INDIRECT($E$40)</formula1>
    </dataValidation>
    <dataValidation type="list" allowBlank="1" showInputMessage="1" showErrorMessage="1" sqref="F41" xr:uid="{B2368FBC-FD29-411C-926C-05BD4781A71F}">
      <formula1>INDIRECT($F$40)</formula1>
    </dataValidation>
    <dataValidation type="list" allowBlank="1" showInputMessage="1" showErrorMessage="1" sqref="G41" xr:uid="{BB44647E-4872-4BF9-96AB-F53E59CD2450}">
      <formula1>INDIRECT($G$40)</formula1>
    </dataValidation>
    <dataValidation type="list" allowBlank="1" showInputMessage="1" showErrorMessage="1" sqref="H41" xr:uid="{B0A4ED67-749E-436A-8D22-EA7D575BE136}">
      <formula1>INDIRECT($H$40)</formula1>
    </dataValidation>
    <dataValidation type="list" allowBlank="1" showInputMessage="1" showErrorMessage="1" sqref="C43" xr:uid="{3D0FBDB6-48C6-4722-B010-F43B73046A68}">
      <formula1>INDIRECT($C$42)</formula1>
    </dataValidation>
    <dataValidation type="list" allowBlank="1" showInputMessage="1" showErrorMessage="1" sqref="D43" xr:uid="{6E80993F-5DD4-4626-9EE9-2535EED3AE80}">
      <formula1>INDIRECT($D$42)</formula1>
    </dataValidation>
    <dataValidation type="list" allowBlank="1" showInputMessage="1" showErrorMessage="1" sqref="E43" xr:uid="{5C4E9EE8-F5D2-488A-B316-486E0DC26E84}">
      <formula1>INDIRECT($E$42)</formula1>
    </dataValidation>
    <dataValidation type="list" allowBlank="1" showInputMessage="1" showErrorMessage="1" sqref="F43" xr:uid="{2E087864-AF9A-44F4-877E-DC8C4CDF91AE}">
      <formula1>INDIRECT($F$42)</formula1>
    </dataValidation>
    <dataValidation type="list" allowBlank="1" showInputMessage="1" showErrorMessage="1" sqref="G43" xr:uid="{F49F760C-B8EE-4242-94C6-2EC94E92061C}">
      <formula1>INDIRECT($G$42)</formula1>
    </dataValidation>
    <dataValidation type="list" allowBlank="1" showInputMessage="1" showErrorMessage="1" sqref="H43" xr:uid="{A43BA0B9-A756-47A8-ABE2-58F95D5E9F4A}">
      <formula1>INDIRECT($H$42)</formula1>
    </dataValidation>
    <dataValidation type="list" allowBlank="1" showInputMessage="1" showErrorMessage="1" sqref="C45" xr:uid="{789BD2E7-DDDF-40B3-AA60-4C380C21DC77}">
      <formula1>INDIRECT($C$44)</formula1>
    </dataValidation>
    <dataValidation type="list" allowBlank="1" showInputMessage="1" showErrorMessage="1" sqref="D45" xr:uid="{EE52632C-0D56-411C-A128-D016BBC3F6DD}">
      <formula1>INDIRECT($D$44)</formula1>
    </dataValidation>
    <dataValidation type="list" allowBlank="1" showInputMessage="1" showErrorMessage="1" sqref="E45" xr:uid="{0049D279-E23E-4B34-8F30-43DF58FDB487}">
      <formula1>INDIRECT($E$44)</formula1>
    </dataValidation>
    <dataValidation type="list" allowBlank="1" showInputMessage="1" showErrorMessage="1" sqref="F45" xr:uid="{A44E5127-1DB6-4789-A20E-FB2F7FC82EE8}">
      <formula1>INDIRECT($F$44)</formula1>
    </dataValidation>
    <dataValidation type="list" allowBlank="1" showInputMessage="1" showErrorMessage="1" sqref="G45" xr:uid="{765B80BE-80B2-48A6-94A6-DBD5ECC72A1D}">
      <formula1>INDIRECT($G$44)</formula1>
    </dataValidation>
    <dataValidation type="list" allowBlank="1" showInputMessage="1" showErrorMessage="1" sqref="H45" xr:uid="{EA459610-8959-4F3B-BBEE-5EC5A0559863}">
      <formula1>INDIRECT($H$44)</formula1>
    </dataValidation>
    <dataValidation type="list" allowBlank="1" showInputMessage="1" showErrorMessage="1" sqref="C47" xr:uid="{19DBBB2A-EDC1-41C1-A2CC-6EE534B61CE1}">
      <formula1>INDIRECT($C$46)</formula1>
    </dataValidation>
    <dataValidation type="list" allowBlank="1" showInputMessage="1" showErrorMessage="1" sqref="D47" xr:uid="{908B116D-5993-48ED-A272-E58EBC3530CB}">
      <formula1>INDIRECT($D$46)</formula1>
    </dataValidation>
    <dataValidation type="list" allowBlank="1" showInputMessage="1" showErrorMessage="1" sqref="E47" xr:uid="{6D9E479B-4386-4FBA-AF53-8279745115C0}">
      <formula1>INDIRECT($E$46)</formula1>
    </dataValidation>
    <dataValidation type="list" allowBlank="1" showInputMessage="1" showErrorMessage="1" sqref="F47" xr:uid="{D3E12D01-0481-4FBA-ACC0-922830DEACE9}">
      <formula1>INDIRECT($F$46)</formula1>
    </dataValidation>
    <dataValidation type="list" allowBlank="1" showInputMessage="1" showErrorMessage="1" sqref="G47" xr:uid="{D7E1F92A-7B33-4FA7-8A43-361510E4402F}">
      <formula1>INDIRECT($G$46)</formula1>
    </dataValidation>
    <dataValidation type="list" allowBlank="1" showInputMessage="1" showErrorMessage="1" sqref="H47" xr:uid="{0438274B-1433-43C7-99BD-8AB2F7049F79}">
      <formula1>INDIRECT($H$46)</formula1>
    </dataValidation>
    <dataValidation type="list" allowBlank="1" showInputMessage="1" showErrorMessage="1" sqref="C49" xr:uid="{98CAA76B-B394-49E7-AB97-D58E1F487E6B}">
      <formula1>INDIRECT($C$48)</formula1>
    </dataValidation>
    <dataValidation type="list" allowBlank="1" showInputMessage="1" showErrorMessage="1" sqref="D49" xr:uid="{9E56F4F8-3BCB-4462-B88A-0B766FCF2979}">
      <formula1>INDIRECT($D$48)</formula1>
    </dataValidation>
    <dataValidation type="list" allowBlank="1" showInputMessage="1" showErrorMessage="1" sqref="E49" xr:uid="{8972E416-42A9-4485-8C09-405D32961A15}">
      <formula1>INDIRECT($E$48)</formula1>
    </dataValidation>
    <dataValidation type="list" allowBlank="1" showInputMessage="1" showErrorMessage="1" sqref="F49" xr:uid="{786AD542-5A06-4677-B6AB-AD7E23A605B7}">
      <formula1>INDIRECT($F$48)</formula1>
    </dataValidation>
    <dataValidation type="list" allowBlank="1" showInputMessage="1" showErrorMessage="1" sqref="G49" xr:uid="{BD5DD2D1-9E4D-4F2D-A7E5-FE84B9349894}">
      <formula1>INDIRECT($G$48)</formula1>
    </dataValidation>
    <dataValidation type="list" allowBlank="1" showInputMessage="1" showErrorMessage="1" sqref="H49" xr:uid="{44049824-A981-4D1C-98DB-9CB821BE098F}">
      <formula1>INDIRECT($H$48)</formula1>
    </dataValidation>
    <dataValidation type="list" allowBlank="1" showInputMessage="1" showErrorMessage="1" sqref="C51" xr:uid="{2CB8335D-0B7C-4E9A-8817-919C3F759636}">
      <formula1>INDIRECT($C$50)</formula1>
    </dataValidation>
    <dataValidation type="list" allowBlank="1" showInputMessage="1" showErrorMessage="1" sqref="D51" xr:uid="{44F2C51C-64ED-4B9B-B802-C6AD5EF57B41}">
      <formula1>INDIRECT($D$50)</formula1>
    </dataValidation>
    <dataValidation type="list" allowBlank="1" showInputMessage="1" showErrorMessage="1" sqref="E51" xr:uid="{FCC4F1A1-B9A1-4FFD-8132-BF7640363C77}">
      <formula1>INDIRECT($E$50)</formula1>
    </dataValidation>
    <dataValidation type="list" allowBlank="1" showInputMessage="1" showErrorMessage="1" sqref="F51" xr:uid="{3A62B447-802E-49CF-9F8D-6B94550DCCDA}">
      <formula1>INDIRECT($F$50)</formula1>
    </dataValidation>
    <dataValidation type="list" allowBlank="1" showInputMessage="1" showErrorMessage="1" sqref="G51" xr:uid="{2CC36E24-BB17-467A-8A96-95646216BAD3}">
      <formula1>INDIRECT($G$50)</formula1>
    </dataValidation>
    <dataValidation type="list" allowBlank="1" showInputMessage="1" showErrorMessage="1" sqref="H51" xr:uid="{B5481EED-DBA9-4E21-AA01-92455A08B1BC}">
      <formula1>INDIRECT($H$50)</formula1>
    </dataValidation>
    <dataValidation type="list" allowBlank="1" showInputMessage="1" showErrorMessage="1" sqref="C68" xr:uid="{A8A18B47-6191-4D5B-8AFA-13A86413C0A9}">
      <formula1>INDIRECT($C$67)</formula1>
    </dataValidation>
    <dataValidation type="list" allowBlank="1" showInputMessage="1" showErrorMessage="1" sqref="C70" xr:uid="{F427D151-B176-428C-B756-D8220EC43676}">
      <formula1>INDIRECT($C$69)</formula1>
    </dataValidation>
    <dataValidation type="list" allowBlank="1" showInputMessage="1" showErrorMessage="1" sqref="D68" xr:uid="{325CC3DB-7B5A-4F29-AE95-C015C2FAD21A}">
      <formula1>INDIRECT($D$67)</formula1>
    </dataValidation>
    <dataValidation type="list" allowBlank="1" showInputMessage="1" showErrorMessage="1" sqref="E68" xr:uid="{380DA969-50FB-40F0-B1CB-AA4536F9C06B}">
      <formula1>INDIRECT($E$67)</formula1>
    </dataValidation>
    <dataValidation type="list" allowBlank="1" showInputMessage="1" showErrorMessage="1" sqref="F68" xr:uid="{B5032D0C-86C7-46FA-881A-D4AF8FE09F8B}">
      <formula1>INDIRECT($F$67)</formula1>
    </dataValidation>
    <dataValidation type="list" allowBlank="1" showInputMessage="1" showErrorMessage="1" sqref="G68" xr:uid="{225A1215-AAB3-40E0-A319-76BB8AEBD53A}">
      <formula1>INDIRECT($G$67)</formula1>
    </dataValidation>
    <dataValidation type="list" allowBlank="1" showInputMessage="1" showErrorMessage="1" sqref="H68" xr:uid="{FC17FEC9-BFAA-4A25-9E2D-31C7A914D868}">
      <formula1>INDIRECT($H$67)</formula1>
    </dataValidation>
    <dataValidation type="list" allowBlank="1" showInputMessage="1" showErrorMessage="1" sqref="D70" xr:uid="{2C203B80-AB94-4595-8C46-B4EC7AC5B9B0}">
      <formula1>INDIRECT($D$69)</formula1>
    </dataValidation>
    <dataValidation type="list" allowBlank="1" showInputMessage="1" showErrorMessage="1" sqref="E70" xr:uid="{7AAC0CD8-9145-41EF-B5A6-DC21ADB50A3E}">
      <formula1>INDIRECT($E$69)</formula1>
    </dataValidation>
    <dataValidation type="list" allowBlank="1" showInputMessage="1" showErrorMessage="1" sqref="F70" xr:uid="{E6E38297-0376-41C7-B8DA-ECEFC42A4091}">
      <formula1>INDIRECT($F$69)</formula1>
    </dataValidation>
    <dataValidation type="list" allowBlank="1" showInputMessage="1" showErrorMessage="1" sqref="G70" xr:uid="{3B7737A6-3011-4744-8736-0FF27DD9BB5D}">
      <formula1>INDIRECT($G$69)</formula1>
    </dataValidation>
    <dataValidation type="list" allowBlank="1" showInputMessage="1" showErrorMessage="1" sqref="H70" xr:uid="{A9A6A746-0475-48F2-BB6D-4D2F85143BFF}">
      <formula1>INDIRECT($H$69)</formula1>
    </dataValidation>
    <dataValidation type="list" allowBlank="1" showInputMessage="1" showErrorMessage="1" sqref="C75" xr:uid="{E77E6C36-176C-4CF6-9787-FBBC5DE6B41E}">
      <formula1>INDIRECT($C$74)</formula1>
    </dataValidation>
    <dataValidation type="list" allowBlank="1" showInputMessage="1" showErrorMessage="1" sqref="D75" xr:uid="{666827E5-039F-488C-A64C-00914782AFC4}">
      <formula1>INDIRECT($D$74)</formula1>
    </dataValidation>
    <dataValidation type="list" allowBlank="1" showInputMessage="1" showErrorMessage="1" sqref="C77" xr:uid="{5F688165-3A80-4015-BE2A-35C4DF41447B}">
      <formula1>INDIRECT($C$76)</formula1>
    </dataValidation>
    <dataValidation type="list" allowBlank="1" showInputMessage="1" showErrorMessage="1" sqref="D77" xr:uid="{2C4F5120-2A1A-4E96-A1A4-8CD86D22F79F}">
      <formula1>INDIRECT($D$76)</formula1>
    </dataValidation>
    <dataValidation type="list" allowBlank="1" showInputMessage="1" showErrorMessage="1" sqref="E75" xr:uid="{845F3B66-7333-46E4-80B7-1A0E7F9BC537}">
      <formula1>INDIRECT($E$74)</formula1>
    </dataValidation>
    <dataValidation type="list" allowBlank="1" showInputMessage="1" showErrorMessage="1" sqref="F75" xr:uid="{14C5B394-DB3B-4149-AEFC-0A9CC10F473C}">
      <formula1>INDIRECT($F$74)</formula1>
    </dataValidation>
    <dataValidation type="list" allowBlank="1" showInputMessage="1" showErrorMessage="1" sqref="G75" xr:uid="{56498E86-4FCD-4BA3-832F-A3664310463C}">
      <formula1>INDIRECT($G$74)</formula1>
    </dataValidation>
    <dataValidation type="list" allowBlank="1" showInputMessage="1" showErrorMessage="1" sqref="H75" xr:uid="{FF870522-A568-49DE-9AC4-3C09E8B96FE5}">
      <formula1>INDIRECT($H$74)</formula1>
    </dataValidation>
    <dataValidation type="list" allowBlank="1" showInputMessage="1" showErrorMessage="1" sqref="E77" xr:uid="{EB78BF81-5B41-4085-9832-8A8DECA6EA15}">
      <formula1>INDIRECT($E$76)</formula1>
    </dataValidation>
    <dataValidation type="list" allowBlank="1" showInputMessage="1" showErrorMessage="1" sqref="F77" xr:uid="{2099FF5B-5321-4A02-BA7F-CF11AC1CF827}">
      <formula1>INDIRECT($F$76)</formula1>
    </dataValidation>
    <dataValidation type="list" allowBlank="1" showInputMessage="1" showErrorMessage="1" sqref="G77" xr:uid="{C9A14F44-9574-453D-9DAA-3D19611AD240}">
      <formula1>INDIRECT($G$76)</formula1>
    </dataValidation>
    <dataValidation type="list" allowBlank="1" showInputMessage="1" showErrorMessage="1" sqref="H77" xr:uid="{83936254-D13E-460B-8029-5947D3019E71}">
      <formula1>INDIRECT($H$76)</formula1>
    </dataValidation>
    <dataValidation type="list" allowBlank="1" showInputMessage="1" showErrorMessage="1" sqref="C82" xr:uid="{C10FC848-00E4-4E5F-B56C-09FBEA2A005C}">
      <formula1>INDIRECT($C$81)</formula1>
    </dataValidation>
    <dataValidation type="list" allowBlank="1" showInputMessage="1" showErrorMessage="1" sqref="D82" xr:uid="{D850A21F-930B-4403-AAD9-BFA177A12877}">
      <formula1>INDIRECT($D$81)</formula1>
    </dataValidation>
    <dataValidation type="list" allowBlank="1" showInputMessage="1" showErrorMessage="1" sqref="E82" xr:uid="{7178B30B-3202-4E27-8758-7C39578F59A7}">
      <formula1>INDIRECT($E$81)</formula1>
    </dataValidation>
    <dataValidation type="list" allowBlank="1" showInputMessage="1" showErrorMessage="1" sqref="F82" xr:uid="{BF3A6E7B-F2A0-47E2-AE11-DEC01802F78D}">
      <formula1>INDIRECT($F$81)</formula1>
    </dataValidation>
    <dataValidation type="list" allowBlank="1" showInputMessage="1" showErrorMessage="1" sqref="G82" xr:uid="{2CCCA75A-EC39-4660-9072-22A86718CDF3}">
      <formula1>INDIRECT($G$81)</formula1>
    </dataValidation>
    <dataValidation type="list" allowBlank="1" showInputMessage="1" showErrorMessage="1" sqref="H82" xr:uid="{534F368C-1B0B-42BB-ABA8-A3A4A72B86C9}">
      <formula1>INDIRECT($H$81)</formula1>
    </dataValidation>
    <dataValidation type="list" allowBlank="1" showInputMessage="1" showErrorMessage="1" sqref="C84" xr:uid="{DD5CE20C-A395-4123-A400-3D3D31EB043E}">
      <formula1>INDIRECT($C$83)</formula1>
    </dataValidation>
    <dataValidation type="list" allowBlank="1" showInputMessage="1" showErrorMessage="1" sqref="D84" xr:uid="{0992CC61-D84C-4F70-B157-3ABFF548C096}">
      <formula1>INDIRECT($D$83)</formula1>
    </dataValidation>
    <dataValidation type="list" allowBlank="1" showInputMessage="1" showErrorMessage="1" sqref="E84" xr:uid="{5238FC3B-98CB-483D-B10B-7A151BE125C3}">
      <formula1>INDIRECT($E$83)</formula1>
    </dataValidation>
    <dataValidation type="list" allowBlank="1" showInputMessage="1" showErrorMessage="1" sqref="F84" xr:uid="{89C3404E-DA83-4760-B3F9-126A009A4792}">
      <formula1>INDIRECT($F$83)</formula1>
    </dataValidation>
    <dataValidation type="list" allowBlank="1" showInputMessage="1" showErrorMessage="1" sqref="G84" xr:uid="{4AE9E73C-1E65-4EC8-95AF-B21B9F34C043}">
      <formula1>INDIRECT($G$83)</formula1>
    </dataValidation>
    <dataValidation type="list" allowBlank="1" showInputMessage="1" showErrorMessage="1" sqref="H84" xr:uid="{C34199B0-1125-413C-9DD5-85EEBF5BD8B8}">
      <formula1>INDIRECT($H$83)</formula1>
    </dataValidation>
    <dataValidation type="list" allowBlank="1" showInputMessage="1" showErrorMessage="1" sqref="C89" xr:uid="{B1FE1478-23E0-4FA2-AFCD-5B03F5787201}">
      <formula1>INDIRECT($C$88)</formula1>
    </dataValidation>
    <dataValidation type="list" allowBlank="1" showInputMessage="1" showErrorMessage="1" sqref="D89" xr:uid="{AAA83B0B-111C-437B-B1E7-F7A958034479}">
      <formula1>INDIRECT($D$88)</formula1>
    </dataValidation>
    <dataValidation type="list" allowBlank="1" showInputMessage="1" showErrorMessage="1" sqref="E89" xr:uid="{17B0B139-C70E-4E84-AB13-99796D40890E}">
      <formula1>INDIRECT($E$88)</formula1>
    </dataValidation>
    <dataValidation type="list" allowBlank="1" showInputMessage="1" showErrorMessage="1" sqref="F89" xr:uid="{652848D1-9B7E-4711-9663-E570CF2EC73C}">
      <formula1>INDIRECT($F$88)</formula1>
    </dataValidation>
    <dataValidation type="list" allowBlank="1" showInputMessage="1" showErrorMessage="1" sqref="G89" xr:uid="{5B42FEEB-8246-47B7-8874-432564994FA3}">
      <formula1>INDIRECT($G$88)</formula1>
    </dataValidation>
    <dataValidation type="list" allowBlank="1" showInputMessage="1" showErrorMessage="1" sqref="H89" xr:uid="{E003D122-B136-4B18-BA8A-57D4665D9010}">
      <formula1>INDIRECT($H$88)</formula1>
    </dataValidation>
    <dataValidation type="list" allowBlank="1" showInputMessage="1" showErrorMessage="1" sqref="C91" xr:uid="{B08996F9-1173-4086-A134-2B88965924E1}">
      <formula1>INDIRECT($C$90)</formula1>
    </dataValidation>
    <dataValidation type="list" allowBlank="1" showInputMessage="1" showErrorMessage="1" sqref="D91" xr:uid="{04FAD6BD-1626-4BA9-88EE-838B5604B1B0}">
      <formula1>INDIRECT($D$90)</formula1>
    </dataValidation>
    <dataValidation type="list" allowBlank="1" showInputMessage="1" showErrorMessage="1" sqref="E91" xr:uid="{764E2EC3-B3C6-4726-89B4-324B9763A7F1}">
      <formula1>INDIRECT($E$90)</formula1>
    </dataValidation>
    <dataValidation type="list" allowBlank="1" showInputMessage="1" showErrorMessage="1" sqref="F91" xr:uid="{E574F9A4-968F-401A-A30B-26983F6D80B0}">
      <formula1>INDIRECT($F$90)</formula1>
    </dataValidation>
    <dataValidation type="list" allowBlank="1" showInputMessage="1" showErrorMessage="1" sqref="G91" xr:uid="{01469552-92DE-432A-9057-C130890782A9}">
      <formula1>INDIRECT($G$90)</formula1>
    </dataValidation>
    <dataValidation type="list" allowBlank="1" showInputMessage="1" showErrorMessage="1" sqref="H91" xr:uid="{420C0A4D-F8C3-46DD-AE32-1B9F001C5E55}">
      <formula1>INDIRECT($H$90)</formula1>
    </dataValidation>
    <dataValidation type="list" allowBlank="1" showInputMessage="1" showErrorMessage="1" sqref="C96" xr:uid="{6346983B-D7C5-4598-AF9A-069D3CC8088A}">
      <formula1>INDIRECT($C$95)</formula1>
    </dataValidation>
    <dataValidation type="list" allowBlank="1" showInputMessage="1" showErrorMessage="1" sqref="D96" xr:uid="{71071C37-9F8B-48B8-8C73-2AEC7D3A7ECB}">
      <formula1>INDIRECT($D$95)</formula1>
    </dataValidation>
    <dataValidation type="list" allowBlank="1" showInputMessage="1" showErrorMessage="1" sqref="E96" xr:uid="{282FF422-8C00-44CE-B027-32A1B41D547B}">
      <formula1>INDIRECT($E$95)</formula1>
    </dataValidation>
    <dataValidation type="list" allowBlank="1" showInputMessage="1" showErrorMessage="1" sqref="F96" xr:uid="{6C2859C6-740E-4317-8ED5-CAF80CA977FD}">
      <formula1>INDIRECT($F$95)</formula1>
    </dataValidation>
    <dataValidation type="list" allowBlank="1" showInputMessage="1" showErrorMessage="1" sqref="G96" xr:uid="{53A171B2-648B-40E0-863A-0B1B1BAC6D66}">
      <formula1>INDIRECT($G$95)</formula1>
    </dataValidation>
    <dataValidation type="list" allowBlank="1" showInputMessage="1" showErrorMessage="1" sqref="H96" xr:uid="{F6F6D670-5501-4376-AF63-39E329C9950B}">
      <formula1>INDIRECT($H$95)</formula1>
    </dataValidation>
    <dataValidation type="list" allowBlank="1" showInputMessage="1" showErrorMessage="1" sqref="C98" xr:uid="{559542E8-7A75-47C7-B0CC-9F88BDA794D4}">
      <formula1>INDIRECT($C$97)</formula1>
    </dataValidation>
    <dataValidation type="list" allowBlank="1" showInputMessage="1" showErrorMessage="1" sqref="D98" xr:uid="{55558264-DBED-49BA-B4EC-B8D246A3C18D}">
      <formula1>INDIRECT($D$97)</formula1>
    </dataValidation>
    <dataValidation type="list" allowBlank="1" showInputMessage="1" showErrorMessage="1" sqref="E98" xr:uid="{7ACC886E-B33F-4629-B422-4E5C1D36D254}">
      <formula1>INDIRECT($E$97)</formula1>
    </dataValidation>
    <dataValidation type="list" allowBlank="1" showInputMessage="1" showErrorMessage="1" sqref="F98" xr:uid="{D45A6E44-4270-4407-922F-8BDBE6E4BCEE}">
      <formula1>INDIRECT($F$97)</formula1>
    </dataValidation>
    <dataValidation type="list" allowBlank="1" showInputMessage="1" showErrorMessage="1" sqref="G98" xr:uid="{3C689A40-E8BE-4EFB-93A2-3DF9A66478A2}">
      <formula1>INDIRECT($G$97)</formula1>
    </dataValidation>
    <dataValidation type="list" allowBlank="1" showInputMessage="1" showErrorMessage="1" sqref="H98" xr:uid="{B714451A-93A9-4C84-91A6-D14C5DC891AD}">
      <formula1>INDIRECT($H$97)</formula1>
    </dataValidation>
    <dataValidation type="list" allowBlank="1" showInputMessage="1" showErrorMessage="1" sqref="C104:H104" xr:uid="{97BFC42F-7277-47A3-8B80-C3D645D40EFE}">
      <formula1>"あり,なし"</formula1>
    </dataValidation>
  </dataValidation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3"/>
  <sheetViews>
    <sheetView zoomScaleNormal="100" zoomScaleSheetLayoutView="98" workbookViewId="0">
      <selection activeCell="H11" sqref="H11:K11"/>
    </sheetView>
  </sheetViews>
  <sheetFormatPr defaultColWidth="9" defaultRowHeight="13.5" x14ac:dyDescent="0.15"/>
  <cols>
    <col min="1" max="1" width="4.375" style="5" customWidth="1"/>
    <col min="2" max="2" width="4.25" style="5" customWidth="1"/>
    <col min="3" max="3" width="9.125" style="5" customWidth="1"/>
    <col min="4" max="4" width="5.125" style="5" customWidth="1"/>
    <col min="5" max="5" width="4.125" style="5" customWidth="1"/>
    <col min="6" max="6" width="5.125" style="5" customWidth="1"/>
    <col min="7" max="7" width="4.125" style="5" customWidth="1"/>
    <col min="8" max="8" width="5.125" style="5" customWidth="1"/>
    <col min="9" max="10" width="4.5" style="5" customWidth="1"/>
    <col min="11" max="11" width="3.875" style="5" customWidth="1"/>
    <col min="12" max="12" width="3.625" style="5" customWidth="1"/>
    <col min="13" max="13" width="6.125" style="5" customWidth="1"/>
    <col min="14" max="14" width="4.625" style="5" customWidth="1"/>
    <col min="15" max="15" width="4.125" style="5" customWidth="1"/>
    <col min="16" max="16" width="5" style="5" customWidth="1"/>
    <col min="17" max="17" width="4.125" style="5" customWidth="1"/>
    <col min="18" max="18" width="6.125" style="5" customWidth="1"/>
    <col min="19" max="19" width="4.125" style="5" customWidth="1"/>
    <col min="20" max="20" width="5.125" style="5" customWidth="1"/>
    <col min="21" max="21" width="4.625" style="5" customWidth="1"/>
    <col min="22" max="22" width="4.5" style="5" customWidth="1"/>
    <col min="23" max="23" width="4.375" style="5" customWidth="1"/>
    <col min="24" max="24" width="5.375" style="5" customWidth="1"/>
    <col min="25" max="25" width="5.25" style="5" customWidth="1"/>
    <col min="26" max="26" width="4.5" style="5" customWidth="1"/>
    <col min="27" max="28" width="3.625" style="5" customWidth="1"/>
    <col min="29" max="33" width="9" style="5"/>
    <col min="34" max="34" width="10.125" style="5" bestFit="1" customWidth="1"/>
    <col min="35" max="16384" width="9" style="5"/>
  </cols>
  <sheetData>
    <row r="1" spans="1:33" ht="18.75" x14ac:dyDescent="0.15">
      <c r="A1" s="175" t="s">
        <v>35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25"/>
    </row>
    <row r="2" spans="1:33" ht="9.75" customHeight="1" thickBot="1" x14ac:dyDescent="0.2">
      <c r="A2" s="26"/>
      <c r="B2" s="25"/>
      <c r="C2" s="25"/>
      <c r="D2" s="25"/>
      <c r="E2" s="25"/>
      <c r="F2" s="27"/>
      <c r="G2" s="27"/>
      <c r="H2" s="27"/>
      <c r="I2" s="25"/>
      <c r="J2" s="27"/>
      <c r="K2" s="27"/>
      <c r="L2" s="28"/>
      <c r="M2" s="29"/>
      <c r="N2" s="29"/>
      <c r="O2" s="29"/>
      <c r="P2" s="30"/>
      <c r="Q2" s="29"/>
      <c r="R2" s="29"/>
      <c r="S2" s="29"/>
      <c r="T2" s="29"/>
      <c r="U2" s="28"/>
      <c r="V2" s="28"/>
      <c r="W2" s="28"/>
      <c r="X2" s="28"/>
      <c r="Y2" s="28"/>
      <c r="Z2" s="28"/>
      <c r="AA2" s="28"/>
    </row>
    <row r="3" spans="1:33" ht="15.75" thickBot="1" x14ac:dyDescent="0.2">
      <c r="A3" s="177" t="s">
        <v>2</v>
      </c>
      <c r="B3" s="178"/>
      <c r="C3" s="179"/>
      <c r="D3" s="197" t="str">
        <f>TEXT(IF(AD4="大学",入力シート!C11,"")&amp;IF(AD4="短期大学部",入力シート!D11,"")&amp;IF(AD4="大学院修士課程",入力シート!E11,"")&amp;IF(AD4="大学院博士前期課程",入力シート!F11,"")&amp;IF(AD4="大学院博士後期課程",入力シート!G11,"")&amp;IF(AD4="科目等履修生",入力シート!H11,""),"yyyy年m月d日")</f>
        <v/>
      </c>
      <c r="E3" s="198"/>
      <c r="F3" s="198"/>
      <c r="G3" s="198"/>
      <c r="H3" s="198"/>
      <c r="I3" s="198"/>
      <c r="J3" s="198"/>
      <c r="K3" s="199"/>
      <c r="L3" s="28"/>
      <c r="M3" s="28"/>
      <c r="N3" s="28"/>
      <c r="O3" s="28"/>
      <c r="P3" s="28"/>
      <c r="Q3" s="28"/>
      <c r="R3" s="28"/>
      <c r="S3" s="28"/>
      <c r="T3" s="28"/>
      <c r="U3" s="28"/>
      <c r="V3" s="28"/>
      <c r="W3" s="28"/>
      <c r="X3" s="28"/>
      <c r="Y3" s="28"/>
      <c r="Z3" s="28"/>
      <c r="AA3" s="28"/>
      <c r="AC3" s="6" t="s">
        <v>53</v>
      </c>
      <c r="AD3" s="8">
        <v>1</v>
      </c>
      <c r="AE3" s="5" t="s">
        <v>54</v>
      </c>
    </row>
    <row r="4" spans="1:33" ht="15" x14ac:dyDescent="0.15">
      <c r="A4" s="180" t="s">
        <v>3</v>
      </c>
      <c r="B4" s="181"/>
      <c r="C4" s="181"/>
      <c r="D4" s="182" t="str">
        <f>IF(AD4="大学",入力シート!C13,"")&amp;IF(AD4="短期大学部",入力シート!D13,"")&amp;IF(AD4="大学院修士課程",入力シート!E13,"")&amp;IF(AD4="大学院博士前期課程",入力シート!F13,"")&amp;IF(AD4="大学院博士後期課程",入力シート!G13,"")&amp;IF(AD4="科目等履修生",入力シート!H13,"")</f>
        <v/>
      </c>
      <c r="E4" s="182"/>
      <c r="F4" s="182"/>
      <c r="G4" s="182"/>
      <c r="H4" s="182"/>
      <c r="I4" s="182"/>
      <c r="J4" s="182"/>
      <c r="K4" s="182"/>
      <c r="L4" s="183" t="s">
        <v>56</v>
      </c>
      <c r="M4" s="184"/>
      <c r="N4" s="185"/>
      <c r="O4" s="186" t="s">
        <v>0</v>
      </c>
      <c r="P4" s="187"/>
      <c r="Q4" s="187"/>
      <c r="R4" s="188"/>
      <c r="S4" s="189" t="s">
        <v>4</v>
      </c>
      <c r="T4" s="178"/>
      <c r="U4" s="178"/>
      <c r="V4" s="178"/>
      <c r="W4" s="178"/>
      <c r="X4" s="178"/>
      <c r="Y4" s="178"/>
      <c r="Z4" s="190"/>
      <c r="AA4" s="25"/>
      <c r="AD4" s="5" t="str">
        <f>IFERROR(HLOOKUP(AD3,入力シート!B9:H105,2),"")</f>
        <v>大学</v>
      </c>
    </row>
    <row r="5" spans="1:33" ht="13.15" customHeight="1" x14ac:dyDescent="0.15">
      <c r="A5" s="151" t="s">
        <v>162</v>
      </c>
      <c r="B5" s="152"/>
      <c r="C5" s="153"/>
      <c r="D5" s="182" t="str">
        <f>IF(AD4="大学",入力シート!C12,"")&amp;IF(AD4="短期大学部",入力シート!D12,"")&amp;IF(AD4="大学院修士課程",入力シート!E12,"")&amp;IF(AD4="大学院博士前期課程",入力シート!F12,"")&amp;IF(AD4="大学院博士後期課程",入力シート!G12,"")&amp;IF(AD4="科目等履修生",入力シート!H12,"")</f>
        <v/>
      </c>
      <c r="E5" s="182"/>
      <c r="F5" s="182"/>
      <c r="G5" s="182"/>
      <c r="H5" s="182"/>
      <c r="I5" s="182"/>
      <c r="J5" s="182"/>
      <c r="K5" s="182"/>
      <c r="L5" s="163" t="str">
        <f>IF(AD4="大学",入力シート!C14,"")&amp;IF(AD4="短期大学部",入力シート!D14,"")&amp;IF(AD4="大学院修士課程",入力シート!E14,"")&amp;IF(AD4="大学院博士前期課程",入力シート!F14,"")&amp;IF(AD4="大学院博士後期課程",入力シート!G14,"")&amp;IF(AD4="科目等履修生",入力シート!H14,"")</f>
        <v/>
      </c>
      <c r="M5" s="164"/>
      <c r="N5" s="193"/>
      <c r="O5" s="200" t="s">
        <v>1</v>
      </c>
      <c r="P5" s="201"/>
      <c r="Q5" s="201"/>
      <c r="R5" s="202"/>
      <c r="S5" s="191" t="str">
        <f>TEXT(IF(AD4="大学",入力シート!C16,"")&amp;IF(AD4="短期大学部",入力シート!D16,"")&amp;IF(AD4="大学院修士課程",入力シート!E16,"")&amp;IF(AD4="大学院博士前期課程",入力シート!F16,"")&amp;IF(AD4="大学院博士後期課程",入力シート!G16,"")&amp;IF(AD4="科目等履修生",入力シート!H16,""),"yyyy年m月d日")</f>
        <v/>
      </c>
      <c r="T5" s="156"/>
      <c r="U5" s="156"/>
      <c r="V5" s="156"/>
      <c r="W5" s="156"/>
      <c r="X5" s="156"/>
      <c r="Y5" s="156"/>
      <c r="Z5" s="157"/>
      <c r="AA5" s="25"/>
    </row>
    <row r="6" spans="1:33" ht="25.9" customHeight="1" x14ac:dyDescent="0.15">
      <c r="A6" s="154"/>
      <c r="B6" s="141"/>
      <c r="C6" s="155"/>
      <c r="D6" s="192"/>
      <c r="E6" s="192"/>
      <c r="F6" s="192"/>
      <c r="G6" s="192"/>
      <c r="H6" s="192"/>
      <c r="I6" s="192"/>
      <c r="J6" s="192"/>
      <c r="K6" s="192"/>
      <c r="L6" s="194"/>
      <c r="M6" s="195"/>
      <c r="N6" s="196"/>
      <c r="O6" s="163" t="str">
        <f>IF(AD4="大学",入力シート!C15,"")&amp;IF(AD4="短期大学部",入力シート!D15,"")&amp;IF(AD4="大学院修士課程",入力シート!E15,"")&amp;IF(AD4="大学院博士前期課程",入力シート!F15,"")&amp;IF(AD4="大学院博士後期課程",入力シート!G15,"")&amp;IF(AD4="科目等履修生",入力シート!H15,"")</f>
        <v/>
      </c>
      <c r="P6" s="164"/>
      <c r="Q6" s="164"/>
      <c r="R6" s="193"/>
      <c r="S6" s="163"/>
      <c r="T6" s="164"/>
      <c r="U6" s="164"/>
      <c r="V6" s="164"/>
      <c r="W6" s="164"/>
      <c r="X6" s="164"/>
      <c r="Y6" s="164"/>
      <c r="Z6" s="165"/>
      <c r="AA6" s="25"/>
    </row>
    <row r="7" spans="1:33" ht="19.149999999999999" customHeight="1" x14ac:dyDescent="0.15">
      <c r="A7" s="148" t="s">
        <v>58</v>
      </c>
      <c r="B7" s="149"/>
      <c r="C7" s="150"/>
      <c r="D7" s="115"/>
      <c r="E7" s="41"/>
      <c r="F7" s="41"/>
      <c r="G7" s="112"/>
      <c r="H7" s="173" t="str">
        <f>IF(AD4="短期大学部",入力シート!D17,"")&amp;""</f>
        <v/>
      </c>
      <c r="I7" s="174"/>
      <c r="J7" s="174"/>
      <c r="K7" s="130" t="str">
        <f>IF(AD4="短期大学部",入力シート!D18,"")&amp;""</f>
        <v/>
      </c>
      <c r="L7" s="130"/>
      <c r="M7" s="167" t="str">
        <f>IF(AD4="短期大学部",入力シート!D19,"")&amp;""</f>
        <v/>
      </c>
      <c r="N7" s="167"/>
      <c r="O7" s="167"/>
      <c r="P7" s="167"/>
      <c r="Q7" s="167"/>
      <c r="R7" s="130" t="str">
        <f>IF(AD4="短期大学部",入力シート!D20,"")&amp;""</f>
        <v/>
      </c>
      <c r="S7" s="130"/>
      <c r="T7" s="167"/>
      <c r="U7" s="167"/>
      <c r="V7" s="167"/>
      <c r="W7" s="167"/>
      <c r="X7" s="110"/>
      <c r="Y7" s="130"/>
      <c r="Z7" s="166"/>
      <c r="AA7" s="25"/>
    </row>
    <row r="8" spans="1:33" ht="19.149999999999999" customHeight="1" x14ac:dyDescent="0.15">
      <c r="A8" s="151"/>
      <c r="B8" s="152"/>
      <c r="C8" s="153"/>
      <c r="D8" s="31" t="s">
        <v>159</v>
      </c>
      <c r="E8" s="39"/>
      <c r="F8" s="38"/>
      <c r="G8" s="32"/>
      <c r="H8" s="171" t="str">
        <f>TEXT(IF(AD4="短期大学部",入力シート!D23,""),"yyyy年m月d日;;")</f>
        <v/>
      </c>
      <c r="I8" s="172"/>
      <c r="J8" s="172"/>
      <c r="K8" s="172"/>
      <c r="L8" s="172"/>
      <c r="M8" s="172"/>
      <c r="N8" s="172"/>
      <c r="O8" s="172"/>
      <c r="P8" s="172"/>
      <c r="Q8" s="172"/>
      <c r="R8" s="172"/>
      <c r="S8" s="172"/>
      <c r="T8" s="135" t="str">
        <f>IF(AD4="短期大学部",入力シート!D24,"")&amp;""</f>
        <v/>
      </c>
      <c r="U8" s="135"/>
      <c r="V8" s="135"/>
      <c r="W8" s="39"/>
      <c r="X8" s="39"/>
      <c r="Y8" s="39"/>
      <c r="Z8" s="40"/>
      <c r="AA8" s="25"/>
    </row>
    <row r="9" spans="1:33" ht="19.149999999999999" customHeight="1" x14ac:dyDescent="0.15">
      <c r="A9" s="151"/>
      <c r="B9" s="152"/>
      <c r="C9" s="153"/>
      <c r="D9" s="37" t="s">
        <v>6</v>
      </c>
      <c r="E9" s="33"/>
      <c r="F9" s="33"/>
      <c r="G9" s="43"/>
      <c r="H9" s="160" t="str">
        <f>IF(AD4="短期大学部",入力シート!D25,"")&amp;""</f>
        <v/>
      </c>
      <c r="I9" s="161"/>
      <c r="J9" s="161"/>
      <c r="K9" s="161"/>
      <c r="L9" s="161"/>
      <c r="M9" s="161"/>
      <c r="N9" s="161"/>
      <c r="O9" s="161"/>
      <c r="P9" s="161"/>
      <c r="Q9" s="161"/>
      <c r="R9" s="161"/>
      <c r="S9" s="161"/>
      <c r="T9" s="161"/>
      <c r="U9" s="161"/>
      <c r="V9" s="161"/>
      <c r="W9" s="161"/>
      <c r="X9" s="161"/>
      <c r="Y9" s="161"/>
      <c r="Z9" s="162"/>
      <c r="AA9" s="25"/>
    </row>
    <row r="10" spans="1:33" ht="19.149999999999999" customHeight="1" x14ac:dyDescent="0.15">
      <c r="A10" s="154"/>
      <c r="B10" s="141"/>
      <c r="C10" s="155"/>
      <c r="D10" s="205" t="s">
        <v>7</v>
      </c>
      <c r="E10" s="206"/>
      <c r="F10" s="206"/>
      <c r="G10" s="113"/>
      <c r="H10" s="163"/>
      <c r="I10" s="164"/>
      <c r="J10" s="164"/>
      <c r="K10" s="164"/>
      <c r="L10" s="164"/>
      <c r="M10" s="164"/>
      <c r="N10" s="164"/>
      <c r="O10" s="164"/>
      <c r="P10" s="164"/>
      <c r="Q10" s="164"/>
      <c r="R10" s="164"/>
      <c r="S10" s="164"/>
      <c r="T10" s="164"/>
      <c r="U10" s="164"/>
      <c r="V10" s="164"/>
      <c r="W10" s="164"/>
      <c r="X10" s="164"/>
      <c r="Y10" s="164"/>
      <c r="Z10" s="165"/>
      <c r="AA10" s="25"/>
    </row>
    <row r="11" spans="1:33" ht="19.149999999999999" customHeight="1" x14ac:dyDescent="0.15">
      <c r="A11" s="148" t="s">
        <v>37</v>
      </c>
      <c r="B11" s="149"/>
      <c r="C11" s="150"/>
      <c r="D11" s="116"/>
      <c r="E11" s="34"/>
      <c r="F11" s="34"/>
      <c r="G11" s="35"/>
      <c r="H11" s="170" t="str">
        <f>IF(AD4="大学",入力シート!C17,"")&amp;""</f>
        <v/>
      </c>
      <c r="I11" s="130"/>
      <c r="J11" s="130"/>
      <c r="K11" s="130"/>
      <c r="L11" s="130" t="s">
        <v>8</v>
      </c>
      <c r="M11" s="130"/>
      <c r="N11" s="130" t="str">
        <f>IF(AD4="大学",入力シート!C19,"")&amp;""</f>
        <v/>
      </c>
      <c r="O11" s="130"/>
      <c r="P11" s="130"/>
      <c r="Q11" s="130"/>
      <c r="R11" s="111" t="str">
        <f>IF(AD4="大学",入力シート!C20,"")&amp;""</f>
        <v/>
      </c>
      <c r="S11" s="34"/>
      <c r="T11" s="130" t="str">
        <f>IF(AD4="大学",入力シート!C21,"")&amp;""</f>
        <v/>
      </c>
      <c r="U11" s="130"/>
      <c r="V11" s="130"/>
      <c r="W11" s="130"/>
      <c r="X11" s="34" t="str">
        <f>IF(AD4="大学",入力シート!C22,"")&amp;""</f>
        <v/>
      </c>
      <c r="Y11" s="34"/>
      <c r="Z11" s="42"/>
      <c r="AA11" s="25"/>
    </row>
    <row r="12" spans="1:33" ht="19.149999999999999" customHeight="1" x14ac:dyDescent="0.15">
      <c r="A12" s="151"/>
      <c r="B12" s="152"/>
      <c r="C12" s="153"/>
      <c r="D12" s="31" t="s">
        <v>159</v>
      </c>
      <c r="E12" s="39"/>
      <c r="F12" s="38"/>
      <c r="G12" s="117"/>
      <c r="H12" s="171" t="str">
        <f>TEXT(IF(AD4="大学",入力シート!C23,""),"yyyy年m月d日;;")</f>
        <v/>
      </c>
      <c r="I12" s="172"/>
      <c r="J12" s="172"/>
      <c r="K12" s="172"/>
      <c r="L12" s="172"/>
      <c r="M12" s="172"/>
      <c r="N12" s="172"/>
      <c r="O12" s="172"/>
      <c r="P12" s="172"/>
      <c r="Q12" s="172"/>
      <c r="R12" s="172"/>
      <c r="S12" s="172"/>
      <c r="T12" s="172" t="str">
        <f>IF(AD4="大学",入力シート!C24,"")&amp;""</f>
        <v/>
      </c>
      <c r="U12" s="172"/>
      <c r="V12" s="172"/>
      <c r="W12" s="39"/>
      <c r="X12" s="39"/>
      <c r="Y12" s="39"/>
      <c r="Z12" s="40"/>
      <c r="AA12" s="25"/>
    </row>
    <row r="13" spans="1:33" ht="19.149999999999999" customHeight="1" x14ac:dyDescent="0.15">
      <c r="A13" s="151"/>
      <c r="B13" s="152"/>
      <c r="C13" s="153"/>
      <c r="D13" s="37" t="s">
        <v>6</v>
      </c>
      <c r="E13" s="33"/>
      <c r="F13" s="33"/>
      <c r="G13" s="43"/>
      <c r="H13" s="160" t="str">
        <f>IF(AD4="大学",入力シート!C25,"")&amp;""</f>
        <v/>
      </c>
      <c r="I13" s="161"/>
      <c r="J13" s="161"/>
      <c r="K13" s="161"/>
      <c r="L13" s="161"/>
      <c r="M13" s="161"/>
      <c r="N13" s="161"/>
      <c r="O13" s="161"/>
      <c r="P13" s="161"/>
      <c r="Q13" s="161"/>
      <c r="R13" s="161"/>
      <c r="S13" s="161"/>
      <c r="T13" s="161"/>
      <c r="U13" s="161"/>
      <c r="V13" s="161"/>
      <c r="W13" s="161"/>
      <c r="X13" s="161"/>
      <c r="Y13" s="161"/>
      <c r="Z13" s="162"/>
      <c r="AA13" s="25"/>
    </row>
    <row r="14" spans="1:33" ht="19.149999999999999" customHeight="1" x14ac:dyDescent="0.15">
      <c r="A14" s="154"/>
      <c r="B14" s="141"/>
      <c r="C14" s="155"/>
      <c r="D14" s="205" t="s">
        <v>7</v>
      </c>
      <c r="E14" s="207"/>
      <c r="F14" s="207"/>
      <c r="G14" s="45"/>
      <c r="H14" s="163"/>
      <c r="I14" s="164"/>
      <c r="J14" s="164"/>
      <c r="K14" s="164"/>
      <c r="L14" s="164"/>
      <c r="M14" s="164"/>
      <c r="N14" s="164"/>
      <c r="O14" s="164"/>
      <c r="P14" s="164"/>
      <c r="Q14" s="164"/>
      <c r="R14" s="164"/>
      <c r="S14" s="164"/>
      <c r="T14" s="164"/>
      <c r="U14" s="164"/>
      <c r="V14" s="164"/>
      <c r="W14" s="164"/>
      <c r="X14" s="164"/>
      <c r="Y14" s="164"/>
      <c r="Z14" s="165"/>
      <c r="AA14" s="25"/>
    </row>
    <row r="15" spans="1:33" ht="19.149999999999999" customHeight="1" x14ac:dyDescent="0.15">
      <c r="A15" s="148" t="s">
        <v>9</v>
      </c>
      <c r="B15" s="149"/>
      <c r="C15" s="150"/>
      <c r="D15" s="116"/>
      <c r="E15" s="34"/>
      <c r="F15" s="34"/>
      <c r="G15" s="35"/>
      <c r="H15" s="170" t="str">
        <f>IF(AD4="大学院修士課程",入力シート!E17,"")&amp;IF(AD4="大学院博士前期課程",入力シート!F17,"")&amp;IF(AD4="大学院博士後期課程",入力シート!G17,"")</f>
        <v/>
      </c>
      <c r="I15" s="130"/>
      <c r="J15" s="130"/>
      <c r="K15" s="130"/>
      <c r="L15" s="130" t="s">
        <v>42</v>
      </c>
      <c r="M15" s="130"/>
      <c r="N15" s="130" t="str">
        <f>IF(AD4="大学院修士課程",入力シート!E19,"")&amp;IF(AD4="大学院博士前期課程",入力シート!F19,"")&amp;IF(AD4="大学院博士後期課程",入力シート!G19,"")</f>
        <v/>
      </c>
      <c r="O15" s="130"/>
      <c r="P15" s="130"/>
      <c r="Q15" s="130"/>
      <c r="R15" s="111" t="s">
        <v>5</v>
      </c>
      <c r="S15" s="111"/>
      <c r="T15" s="130" t="str">
        <f>IF(AD4="大学院修士課程","修士課程","")&amp;IF(AD4="大学院博士前期課程","博士前期課程","")&amp;IF(AD4="大学院博士後期課程","博士後期課程","")</f>
        <v/>
      </c>
      <c r="U15" s="130"/>
      <c r="V15" s="130"/>
      <c r="W15" s="130"/>
      <c r="X15" s="111"/>
      <c r="Y15" s="111"/>
      <c r="Z15" s="42"/>
      <c r="AA15" s="25"/>
    </row>
    <row r="16" spans="1:33" ht="19.149999999999999" customHeight="1" x14ac:dyDescent="0.15">
      <c r="A16" s="151"/>
      <c r="B16" s="152"/>
      <c r="C16" s="153"/>
      <c r="D16" s="31" t="s">
        <v>160</v>
      </c>
      <c r="E16" s="39"/>
      <c r="F16" s="38"/>
      <c r="G16" s="32"/>
      <c r="H16" s="171" t="str">
        <f>TEXT(IF(AD4="大学院修士課程",入力シート!E23,"")&amp;IF(AD4="大学院博士前期課程",入力シート!F23,"")&amp;IF(AD4="大学院博士後期課程",入力シート!G23,""),"yyyy年m月d日")</f>
        <v/>
      </c>
      <c r="I16" s="172"/>
      <c r="J16" s="172"/>
      <c r="K16" s="172"/>
      <c r="L16" s="172"/>
      <c r="M16" s="172"/>
      <c r="N16" s="172"/>
      <c r="O16" s="172"/>
      <c r="P16" s="172"/>
      <c r="Q16" s="172"/>
      <c r="R16" s="172"/>
      <c r="S16" s="172"/>
      <c r="T16" s="172" t="str">
        <f>IF(AD4="大学院修士課程",入力シート!E24,"")&amp;IF(AD4="大学院博士前期課程",入力シート!F24,"")&amp;IF(AD4="大学院博士後期課程",入力シート!G24,"")</f>
        <v/>
      </c>
      <c r="U16" s="172"/>
      <c r="V16" s="172"/>
      <c r="W16" s="39"/>
      <c r="X16" s="39"/>
      <c r="Y16" s="39"/>
      <c r="Z16" s="40"/>
      <c r="AA16" s="25"/>
      <c r="AG16" s="7"/>
    </row>
    <row r="17" spans="1:27" ht="19.149999999999999" customHeight="1" x14ac:dyDescent="0.15">
      <c r="A17" s="151"/>
      <c r="B17" s="152"/>
      <c r="C17" s="153"/>
      <c r="D17" s="37" t="s">
        <v>6</v>
      </c>
      <c r="E17" s="33"/>
      <c r="F17" s="33"/>
      <c r="G17" s="43"/>
      <c r="H17" s="160" t="str">
        <f>IF(AD4="大学院修士課程",入力シート!E25,"")&amp;IF(AD4="大学院博士前期課程",入力シート!F25,"")&amp;IF(AD4="大学院博士後期課程",入力シート!G25,"")</f>
        <v/>
      </c>
      <c r="I17" s="161"/>
      <c r="J17" s="161"/>
      <c r="K17" s="161"/>
      <c r="L17" s="161"/>
      <c r="M17" s="161"/>
      <c r="N17" s="161"/>
      <c r="O17" s="161"/>
      <c r="P17" s="161"/>
      <c r="Q17" s="161"/>
      <c r="R17" s="161"/>
      <c r="S17" s="161"/>
      <c r="T17" s="161"/>
      <c r="U17" s="161"/>
      <c r="V17" s="161"/>
      <c r="W17" s="161"/>
      <c r="X17" s="161"/>
      <c r="Y17" s="161"/>
      <c r="Z17" s="162"/>
      <c r="AA17" s="25"/>
    </row>
    <row r="18" spans="1:27" ht="19.149999999999999" customHeight="1" x14ac:dyDescent="0.15">
      <c r="A18" s="154"/>
      <c r="B18" s="141"/>
      <c r="C18" s="155"/>
      <c r="D18" s="203" t="s">
        <v>7</v>
      </c>
      <c r="E18" s="204"/>
      <c r="F18" s="204"/>
      <c r="G18" s="45"/>
      <c r="H18" s="163"/>
      <c r="I18" s="164"/>
      <c r="J18" s="164"/>
      <c r="K18" s="164"/>
      <c r="L18" s="164"/>
      <c r="M18" s="164"/>
      <c r="N18" s="164"/>
      <c r="O18" s="164"/>
      <c r="P18" s="164"/>
      <c r="Q18" s="164"/>
      <c r="R18" s="164"/>
      <c r="S18" s="164"/>
      <c r="T18" s="164"/>
      <c r="U18" s="164"/>
      <c r="V18" s="164"/>
      <c r="W18" s="164"/>
      <c r="X18" s="164"/>
      <c r="Y18" s="164"/>
      <c r="Z18" s="165"/>
      <c r="AA18" s="25"/>
    </row>
    <row r="19" spans="1:27" ht="19.149999999999999" customHeight="1" x14ac:dyDescent="0.15">
      <c r="A19" s="220" t="s">
        <v>10</v>
      </c>
      <c r="B19" s="221"/>
      <c r="C19" s="222"/>
      <c r="D19" s="46" t="s">
        <v>11</v>
      </c>
      <c r="E19" s="47"/>
      <c r="F19" s="47"/>
      <c r="G19" s="47"/>
      <c r="H19" s="47"/>
      <c r="I19" s="47"/>
      <c r="J19" s="47"/>
      <c r="K19" s="47"/>
      <c r="L19" s="47"/>
      <c r="M19" s="47"/>
      <c r="N19" s="47"/>
      <c r="O19" s="47"/>
      <c r="P19" s="47"/>
      <c r="Q19" s="47"/>
      <c r="R19" s="47"/>
      <c r="S19" s="47"/>
      <c r="T19" s="47"/>
      <c r="U19" s="47"/>
      <c r="V19" s="47"/>
      <c r="W19" s="47"/>
      <c r="X19" s="47"/>
      <c r="Y19" s="47"/>
      <c r="Z19" s="48"/>
      <c r="AA19" s="25"/>
    </row>
    <row r="20" spans="1:27" ht="19.149999999999999" customHeight="1" x14ac:dyDescent="0.15">
      <c r="A20" s="223"/>
      <c r="B20" s="224"/>
      <c r="C20" s="225"/>
      <c r="D20" s="140" t="s">
        <v>12</v>
      </c>
      <c r="E20" s="141"/>
      <c r="F20" s="141"/>
      <c r="G20" s="49"/>
      <c r="H20" s="129" t="str">
        <f>IF(AD4="科目等履修生",入力シート!H26,"")&amp;""</f>
        <v/>
      </c>
      <c r="I20" s="129"/>
      <c r="J20" s="129"/>
      <c r="K20" s="129"/>
      <c r="L20" s="129"/>
      <c r="M20" s="50" t="s">
        <v>13</v>
      </c>
      <c r="N20" s="114"/>
      <c r="O20" s="218" t="s">
        <v>14</v>
      </c>
      <c r="P20" s="219"/>
      <c r="Q20" s="219"/>
      <c r="R20" s="219"/>
      <c r="S20" s="219"/>
      <c r="T20" s="168" t="str">
        <f>IF(AD4="科目等履修生",入力シート!H27,"")&amp;""</f>
        <v/>
      </c>
      <c r="U20" s="129"/>
      <c r="V20" s="129"/>
      <c r="W20" s="129"/>
      <c r="X20" s="129"/>
      <c r="Y20" s="129"/>
      <c r="Z20" s="169"/>
      <c r="AA20" s="25"/>
    </row>
    <row r="21" spans="1:27" ht="22.15" customHeight="1" x14ac:dyDescent="0.15">
      <c r="A21" s="51" t="s">
        <v>15</v>
      </c>
      <c r="B21" s="36"/>
      <c r="C21" s="36"/>
      <c r="D21" s="36"/>
      <c r="E21" s="36"/>
      <c r="F21" s="156" t="str">
        <f>IF(AD4="大学",入力シート!C29,"")&amp;IF(AD4="短期大学部",入力シート!D29,"")&amp;IF(AD4="大学院修士課程",入力シート!E29,"")&amp;IF(AD4="大学院博士前期課程",入力シート!F29,"")&amp;IF(AD4="大学院博士後期課程",入力シート!G29,"")&amp;IF(AD4="科目等履修生",入力シート!H29,"")</f>
        <v/>
      </c>
      <c r="G21" s="156"/>
      <c r="H21" s="156"/>
      <c r="I21" s="156"/>
      <c r="J21" s="156"/>
      <c r="K21" s="156"/>
      <c r="L21" s="156"/>
      <c r="M21" s="156"/>
      <c r="N21" s="156"/>
      <c r="O21" s="156"/>
      <c r="P21" s="156"/>
      <c r="Q21" s="156"/>
      <c r="R21" s="156"/>
      <c r="S21" s="156"/>
      <c r="T21" s="156"/>
      <c r="U21" s="156"/>
      <c r="V21" s="156"/>
      <c r="W21" s="156"/>
      <c r="X21" s="156"/>
      <c r="Y21" s="156"/>
      <c r="Z21" s="157"/>
      <c r="AA21" s="25"/>
    </row>
    <row r="22" spans="1:27" ht="22.15" customHeight="1" x14ac:dyDescent="0.15">
      <c r="A22" s="52" t="s">
        <v>158</v>
      </c>
      <c r="B22" s="152" t="str">
        <f>IF(AD4="大学",入力シート!C28,"")&amp;IF(AD4="短期大学部",入力シート!D28,"")&amp;IF(AD4="大学院修士課程",入力シート!E28,"")&amp;IF(AD4="大学院博士前期課程",入力シート!F28,"")&amp;IF(AD4="大学院博士後期課程",入力シート!G28,"")&amp;IF(AD4="科目等履修生",入力シート!H28,"")</f>
        <v/>
      </c>
      <c r="C22" s="152"/>
      <c r="D22" s="152"/>
      <c r="E22" s="53" t="s">
        <v>39</v>
      </c>
      <c r="F22" s="158"/>
      <c r="G22" s="158"/>
      <c r="H22" s="158"/>
      <c r="I22" s="158"/>
      <c r="J22" s="158"/>
      <c r="K22" s="158"/>
      <c r="L22" s="158"/>
      <c r="M22" s="158"/>
      <c r="N22" s="158"/>
      <c r="O22" s="158"/>
      <c r="P22" s="158"/>
      <c r="Q22" s="158"/>
      <c r="R22" s="158"/>
      <c r="S22" s="158"/>
      <c r="T22" s="158"/>
      <c r="U22" s="158"/>
      <c r="V22" s="158"/>
      <c r="W22" s="158"/>
      <c r="X22" s="158"/>
      <c r="Y22" s="158"/>
      <c r="Z22" s="159"/>
      <c r="AA22" s="25"/>
    </row>
    <row r="23" spans="1:27" ht="22.15" customHeight="1" x14ac:dyDescent="0.15">
      <c r="A23" s="54"/>
      <c r="B23" s="55"/>
      <c r="C23" s="55"/>
      <c r="D23" s="55"/>
      <c r="E23" s="55"/>
      <c r="F23" s="55"/>
      <c r="G23" s="55"/>
      <c r="H23" s="55"/>
      <c r="I23" s="55"/>
      <c r="J23" s="55"/>
      <c r="K23" s="55"/>
      <c r="L23" s="55"/>
      <c r="M23" s="55"/>
      <c r="N23" s="55"/>
      <c r="O23" s="55"/>
      <c r="P23" s="28" t="s">
        <v>16</v>
      </c>
      <c r="Q23" s="28"/>
      <c r="R23" s="28"/>
      <c r="S23" s="158" t="str">
        <f>IF(AD4="大学",入力シート!C30,"")&amp;IF(AD4="短期大学部",入力シート!D30,"")&amp;IF(AD4="大学院修士課程",入力シート!E30,"")&amp;IF(AD4="大学院博士前期課程",入力シート!F30,"")&amp;IF(AD4="大学院博士後期課程",入力シート!G30,"")&amp;IF(AD4="科目等履修生",入力シート!H30,"")</f>
        <v/>
      </c>
      <c r="T23" s="158"/>
      <c r="U23" s="158"/>
      <c r="V23" s="158"/>
      <c r="W23" s="158"/>
      <c r="X23" s="158"/>
      <c r="Y23" s="158"/>
      <c r="Z23" s="159"/>
      <c r="AA23" s="25"/>
    </row>
    <row r="24" spans="1:27" ht="22.15" customHeight="1" thickBot="1" x14ac:dyDescent="0.2">
      <c r="A24" s="56"/>
      <c r="B24" s="57"/>
      <c r="C24" s="57"/>
      <c r="D24" s="57"/>
      <c r="E24" s="57"/>
      <c r="F24" s="57"/>
      <c r="G24" s="57"/>
      <c r="H24" s="57"/>
      <c r="I24" s="57"/>
      <c r="J24" s="57"/>
      <c r="K24" s="57"/>
      <c r="L24" s="57"/>
      <c r="M24" s="57"/>
      <c r="N24" s="57"/>
      <c r="O24" s="57"/>
      <c r="P24" s="58" t="s">
        <v>17</v>
      </c>
      <c r="Q24" s="58"/>
      <c r="R24" s="58"/>
      <c r="S24" s="216" t="str">
        <f>IF(AD4="大学",入力シート!C31,"")&amp;IF(AD4="短期大学部",入力シート!D31,"")&amp;IF(AD4="大学院修士課程",入力シート!E31,"")&amp;IF(AD4="大学院博士前期課程",入力シート!F31,"")&amp;IF(AD4="大学院博士後期課程",入力シート!G31,"")&amp;IF(AD4="科目等履修生",入力シート!H31,"")</f>
        <v/>
      </c>
      <c r="T24" s="216"/>
      <c r="U24" s="216"/>
      <c r="V24" s="216"/>
      <c r="W24" s="216"/>
      <c r="X24" s="216"/>
      <c r="Y24" s="216"/>
      <c r="Z24" s="217"/>
      <c r="AA24" s="25"/>
    </row>
    <row r="25" spans="1:27" ht="15.75" thickBot="1" x14ac:dyDescent="0.2">
      <c r="A25" s="59"/>
      <c r="B25" s="60"/>
      <c r="C25" s="60"/>
      <c r="D25" s="60"/>
      <c r="E25" s="60"/>
      <c r="F25" s="60"/>
      <c r="G25" s="60"/>
      <c r="H25" s="60"/>
      <c r="I25" s="60"/>
      <c r="J25" s="60"/>
      <c r="K25" s="60"/>
      <c r="L25" s="60"/>
      <c r="M25" s="60"/>
      <c r="N25" s="60"/>
      <c r="O25" s="60"/>
      <c r="P25" s="25"/>
      <c r="Q25" s="25"/>
      <c r="R25" s="25"/>
      <c r="S25" s="61"/>
      <c r="T25" s="61"/>
      <c r="U25" s="61"/>
      <c r="V25" s="61"/>
      <c r="W25" s="61"/>
      <c r="X25" s="61"/>
      <c r="Y25" s="61"/>
      <c r="Z25" s="62"/>
      <c r="AA25" s="25"/>
    </row>
    <row r="26" spans="1:27" ht="25.9" customHeight="1" x14ac:dyDescent="0.15">
      <c r="A26" s="63" t="s">
        <v>18</v>
      </c>
      <c r="B26" s="64"/>
      <c r="C26" s="64"/>
      <c r="D26" s="65"/>
      <c r="E26" s="208" t="s">
        <v>19</v>
      </c>
      <c r="F26" s="209"/>
      <c r="G26" s="210"/>
      <c r="H26" s="208" t="str">
        <f>IF(AD4="大学",入力シート!C32,"")&amp;IF(AD4="短期大学部",入力シート!D32,"")&amp;IF(AD4="大学院修士課程",入力シート!E32,"")&amp;IF(AD4="大学院博士前期課程",入力シート!F32,"")&amp;IF(AD4="大学院博士後期課程",入力シート!G32,"")&amp;IF(AD4="科目等履修生",入力シート!H32,"")</f>
        <v/>
      </c>
      <c r="I26" s="209"/>
      <c r="J26" s="209"/>
      <c r="K26" s="227"/>
      <c r="L26" s="226" t="str">
        <f>IF(AD4="大学",入力シート!C36,"")&amp;IF(AD4="短期大学部",入力シート!D36,"")&amp;IF(AD4="大学院修士課程",入力シート!E36,"")&amp;IF(AD4="大学院博士前期課程",入力シート!F36,"")&amp;IF(AD4="大学院博士後期課程",入力シート!G36,"")&amp;IF(AD4="科目等履修生",入力シート!H36,"")</f>
        <v/>
      </c>
      <c r="M26" s="209"/>
      <c r="N26" s="209"/>
      <c r="O26" s="227"/>
      <c r="P26" s="226" t="str">
        <f>IF(AD4="大学",入力シート!C40,"")&amp;IF(AD4="短期大学部",入力シート!D40,"")&amp;IF(AD4="大学院修士課程",入力シート!E40,"")&amp;IF(AD4="大学院博士前期課程",入力シート!F40,"")&amp;IF(AD4="大学院博士後期課程",入力シート!G40,"")&amp;IF(AD4="科目等履修生",入力シート!H40,"")</f>
        <v/>
      </c>
      <c r="Q26" s="209"/>
      <c r="R26" s="227"/>
      <c r="S26" s="226" t="str">
        <f>IF(AD4="大学",入力シート!C44,"")&amp;IF(AD4="短期大学部",入力シート!D44,"")&amp;IF(AD4="大学院修士課程",入力シート!E44,"")&amp;IF(AD4="大学院博士前期課程",入力シート!F44,"")&amp;IF(AD4="大学院博士後期課程",入力シート!G44,"")&amp;IF(AD4="科目等履修生",入力シート!H44,"")</f>
        <v/>
      </c>
      <c r="T26" s="209"/>
      <c r="U26" s="209"/>
      <c r="V26" s="227"/>
      <c r="W26" s="226" t="str">
        <f>IF(AD4="大学",入力シート!C48,"")&amp;IF(AD4="短期大学部",入力シート!D48,"")&amp;IF(AD4="大学院修士課程",入力シート!E48,"")&amp;IF(AD4="大学院博士前期課程",入力シート!F48,"")&amp;IF(AD4="大学院博士後期課程",入力シート!G48,"")&amp;IF(AD4="科目等履修生",入力シート!H48,"")</f>
        <v/>
      </c>
      <c r="X26" s="209"/>
      <c r="Y26" s="209"/>
      <c r="Z26" s="284"/>
      <c r="AA26" s="25"/>
    </row>
    <row r="27" spans="1:27" ht="25.9" customHeight="1" x14ac:dyDescent="0.15">
      <c r="A27" s="142"/>
      <c r="B27" s="143"/>
      <c r="C27" s="143"/>
      <c r="D27" s="144"/>
      <c r="E27" s="211" t="s">
        <v>169</v>
      </c>
      <c r="F27" s="135"/>
      <c r="G27" s="212"/>
      <c r="H27" s="230" t="str">
        <f>IF(AD4="大学",入力シート!C33,"")&amp;IF(AD4="短期大学部",入力シート!D33,"")&amp;IF(AD4="大学院修士課程",入力シート!E33,"")&amp;IF(AD4="大学院博士前期課程",入力シート!F33,"")&amp;IF(AD4="大学院博士後期課程",入力シート!G33,"")&amp;IF(AD4="科目等履修生",入力シート!H33,"")</f>
        <v/>
      </c>
      <c r="I27" s="135"/>
      <c r="J27" s="135"/>
      <c r="K27" s="136"/>
      <c r="L27" s="134" t="str">
        <f>IF(AD4="大学",入力シート!C37,"")&amp;IF(AD4="短期大学部",入力シート!D37,"")&amp;IF(AD4="大学院修士課程",入力シート!E37,"")&amp;IF(AD4="大学院博士前期課程",入力シート!F37,"")&amp;IF(AD4="大学院博士後期課程",入力シート!G37,"")&amp;IF(AD4="科目等履修生",入力シート!H37,"")</f>
        <v/>
      </c>
      <c r="M27" s="135"/>
      <c r="N27" s="135"/>
      <c r="O27" s="136"/>
      <c r="P27" s="134" t="str">
        <f>IF(AD4="大学",入力シート!C41,"")&amp;IF(AD4="短期大学部",入力シート!D41,"")&amp;IF(AD4="大学院修士課程",入力シート!E41,"")&amp;IF(AD4="大学院博士前期課程",入力シート!F41,"")&amp;IF(AD4="大学院博士後期課程",入力シート!G41,"")&amp;IF(AD4="科目等履修生",入力シート!H41,"")</f>
        <v/>
      </c>
      <c r="Q27" s="135"/>
      <c r="R27" s="136"/>
      <c r="S27" s="134" t="str">
        <f>IF(AD4="大学",入力シート!C45,"")&amp;IF(AD4="短期大学部",入力シート!D45,"")&amp;IF(AD4="大学院修士課程",入力シート!E45,"")&amp;IF(AD4="大学院博士前期課程",入力シート!F45,"")&amp;IF(AD4="大学院博士後期課程",入力シート!G45,"")&amp;IF(AD4="科目等履修生",入力シート!H45,"")</f>
        <v/>
      </c>
      <c r="T27" s="135"/>
      <c r="U27" s="135"/>
      <c r="V27" s="136"/>
      <c r="W27" s="134" t="str">
        <f>IF(AD4="大学",入力シート!C49,"")&amp;IF(AD4="短期大学部",入力シート!D49,"")&amp;IF(AD4="大学院修士課程",入力シート!E49,"")&amp;IF(AD4="大学院博士前期課程",入力シート!F49,"")&amp;IF(AD4="大学院博士後期課程",入力シート!G49,"")&amp;IF(AD4="科目等履修生",入力シート!H49,"")</f>
        <v/>
      </c>
      <c r="X27" s="135"/>
      <c r="Y27" s="135"/>
      <c r="Z27" s="282"/>
      <c r="AA27" s="25"/>
    </row>
    <row r="28" spans="1:27" ht="25.9" customHeight="1" x14ac:dyDescent="0.15">
      <c r="A28" s="145"/>
      <c r="B28" s="146"/>
      <c r="C28" s="146"/>
      <c r="D28" s="147"/>
      <c r="E28" s="213" t="s">
        <v>21</v>
      </c>
      <c r="F28" s="214"/>
      <c r="G28" s="215"/>
      <c r="H28" s="213" t="str">
        <f>IF(AD4="大学",入力シート!C35,"")&amp;IF(AD4="短期大学部",入力シート!D35,"")&amp;IF(AD4="大学院修士課程",入力シート!E35,"")&amp;IF(AD4="大学院博士前期課程",入力シート!F35,"")&amp;IF(AD4="大学院博士後期課程",入力シート!G35,"")&amp;IF(AD4="科目等履修生",入力シート!H35,"")</f>
        <v/>
      </c>
      <c r="I28" s="214"/>
      <c r="J28" s="214"/>
      <c r="K28" s="229"/>
      <c r="L28" s="228" t="str">
        <f>IF(AD4="大学",入力シート!C39,"")&amp;IF(AD4="短期大学部",入力シート!D39,"")&amp;IF(AD4="大学院修士課程",入力シート!E39,"")&amp;IF(AD4="大学院博士前期課程",入力シート!F39,"")&amp;IF(AD4="大学院博士後期課程",入力シート!G39,"")&amp;IF(AD4="科目等履修生",入力シート!H39,"")</f>
        <v/>
      </c>
      <c r="M28" s="214"/>
      <c r="N28" s="214"/>
      <c r="O28" s="229"/>
      <c r="P28" s="228" t="str">
        <f>IF(AD4="大学",入力シート!C43,"")&amp;IF(AD4="短期大学部",入力シート!D43,"")&amp;IF(AD4="大学院修士課程",入力シート!E43,"")&amp;IF(AD4="大学院博士前期課程",入力シート!F43,"")&amp;IF(AD4="大学院博士後期課程",入力シート!G43,"")&amp;IF(AD4="科目等履修生",入力シート!H43,"")</f>
        <v/>
      </c>
      <c r="Q28" s="214"/>
      <c r="R28" s="229"/>
      <c r="S28" s="228" t="str">
        <f>IF(AD4="大学",入力シート!C47,"")&amp;IF(AD4="短期大学部",入力シート!D47,"")&amp;IF(AD4="大学院修士課程",入力シート!E47,"")&amp;IF(AD4="大学院博士前期課程",入力シート!F47,"")&amp;IF(AD4="大学院博士後期課程",入力シート!G47,"")&amp;IF(AD4="科目等履修生",入力シート!H47,"")</f>
        <v/>
      </c>
      <c r="T28" s="214"/>
      <c r="U28" s="214"/>
      <c r="V28" s="229"/>
      <c r="W28" s="228" t="str">
        <f>IF(AD4="大学",入力シート!C51,"")&amp;IF(AD4="短期大学部",入力シート!D51,"")&amp;IF(AD4="大学院修士課程",入力シート!E51,"")&amp;IF(AD4="大学院博士前期課程",入力シート!F51,"")&amp;IF(AD4="大学院博士後期課程",入力シート!G51,"")&amp;IF(AD4="科目等履修生",入力シート!H51,"")</f>
        <v/>
      </c>
      <c r="X28" s="214"/>
      <c r="Y28" s="214"/>
      <c r="Z28" s="285"/>
      <c r="AA28" s="25"/>
    </row>
    <row r="29" spans="1:27" ht="25.9" customHeight="1" x14ac:dyDescent="0.15">
      <c r="A29" s="66" t="s">
        <v>22</v>
      </c>
      <c r="B29" s="67"/>
      <c r="C29" s="67"/>
      <c r="D29" s="68"/>
      <c r="E29" s="240" t="s">
        <v>19</v>
      </c>
      <c r="F29" s="132"/>
      <c r="G29" s="241"/>
      <c r="H29" s="240" t="str">
        <f>IF(AD4="大学",入力シート!C52,"")&amp;IF(AD4="短期大学部",入力シート!D52,"")&amp;IF(AD4="大学院修士課程",入力シート!E52,"")&amp;IF(AD4="大学院博士前期課程",入力シート!F52,"")&amp;IF(AD4="大学院博士後期課程",入力シート!G52,"")&amp;IF(AD4="科目等履修生",入力シート!H52,"")</f>
        <v/>
      </c>
      <c r="I29" s="132"/>
      <c r="J29" s="132"/>
      <c r="K29" s="133"/>
      <c r="L29" s="131" t="str">
        <f>IF(AD4="大学",入力シート!C55,"")&amp;IF(AD4="短期大学部",入力シート!D55,"")&amp;IF(AD4="大学院修士課程",入力シート!E55,"")&amp;IF(AD4="大学院博士前期課程",入力シート!F55,"")&amp;IF(AD4="大学院博士後期課程",入力シート!G55,"")&amp;IF(AD4="科目等履修生",入力シート!H55,"")</f>
        <v/>
      </c>
      <c r="M29" s="132"/>
      <c r="N29" s="132"/>
      <c r="O29" s="133"/>
      <c r="P29" s="131" t="str">
        <f>IF(AD4="大学",入力シート!C58,"")&amp;IF(AD4="短期大学部",入力シート!D58,"")&amp;IF(AD4="大学院修士課程",入力シート!E58,"")&amp;IF(AD4="大学院博士前期課程",入力シート!F58,"")&amp;IF(AD4="大学院博士後期課程",入力シート!G58,"")&amp;IF(AD4="科目等履修生",入力シート!H58,"")</f>
        <v/>
      </c>
      <c r="Q29" s="132"/>
      <c r="R29" s="133"/>
      <c r="S29" s="131" t="str">
        <f>IF(AD4="大学",入力シート!C61,"")&amp;IF(AD4="短期大学部",入力シート!D61,"")&amp;IF(AD4="大学院修士課程",入力シート!E61,"")&amp;IF(AD4="大学院博士前期課程",入力シート!F61,"")&amp;IF(AD4="大学院博士後期課程",入力シート!G61,"")&amp;IF(AD4="科目等履修生",入力シート!H61,"")</f>
        <v/>
      </c>
      <c r="T29" s="132"/>
      <c r="U29" s="132"/>
      <c r="V29" s="133"/>
      <c r="W29" s="131" t="str">
        <f>IF(AD4="大学",入力シート!C64,"")&amp;IF(AD4="短期大学部",入力シート!D64,"")&amp;IF(AD4="大学院修士課程",入力シート!E64,"")&amp;IF(AD4="大学院博士前期課程",入力シート!F64,"")&amp;IF(AD4="大学院博士後期課程",入力シート!G64,"")&amp;IF(AD4="科目等履修生",入力シート!H64,"")</f>
        <v/>
      </c>
      <c r="X29" s="132"/>
      <c r="Y29" s="132"/>
      <c r="Z29" s="281"/>
      <c r="AA29" s="25"/>
    </row>
    <row r="30" spans="1:27" ht="25.9" customHeight="1" x14ac:dyDescent="0.25">
      <c r="A30" s="69"/>
      <c r="B30" s="70"/>
      <c r="C30" s="70"/>
      <c r="D30" s="71"/>
      <c r="E30" s="211" t="s">
        <v>169</v>
      </c>
      <c r="F30" s="135"/>
      <c r="G30" s="212"/>
      <c r="H30" s="230" t="str">
        <f>IF(AD4="大学",入力シート!C53,"")&amp;IF(AD4="短期大学部",入力シート!D53,"")&amp;IF(AD4="大学院修士課程",入力シート!E53,"")&amp;IF(AD4="大学院博士前期課程",入力シート!F53,"")&amp;IF(AD4="大学院博士後期課程",入力シート!G53,"")&amp;IF(AD4="科目等履修生",入力シート!H53,"")</f>
        <v/>
      </c>
      <c r="I30" s="135"/>
      <c r="J30" s="135"/>
      <c r="K30" s="136"/>
      <c r="L30" s="134" t="str">
        <f>IF(AD4="大学",入力シート!C56,"")&amp;IF(AD4="短期大学部",入力シート!D56,"")&amp;IF(AD4="大学院修士課程",入力シート!E56,"")&amp;IF(AD4="大学院博士前期課程",入力シート!F56,"")&amp;IF(AD4="大学院博士後期課程",入力シート!G56,"")&amp;IF(AD4="科目等履修生",入力シート!H56,"")</f>
        <v/>
      </c>
      <c r="M30" s="135"/>
      <c r="N30" s="135"/>
      <c r="O30" s="136"/>
      <c r="P30" s="134" t="str">
        <f>IF(AD4="大学",入力シート!C59,"")&amp;IF(AD4="短期大学部",入力シート!D59,"")&amp;IF(AD4="大学院修士課程",入力シート!E59,"")&amp;IF(AD4="大学院博士前期課程",入力シート!F59,"")&amp;IF(AD4="大学院博士後期課程",入力シート!G59,"")&amp;IF(AD4="科目等履修生",入力シート!H59,"")</f>
        <v/>
      </c>
      <c r="Q30" s="135"/>
      <c r="R30" s="136"/>
      <c r="S30" s="134" t="str">
        <f>IF(AD4="大学",入力シート!C62,"")&amp;IF(AD4="短期大学部",入力シート!D62,"")&amp;IF(AD4="大学院修士課程",入力シート!E62,"")&amp;IF(AD4="大学院博士前期課程",入力シート!F62,"")&amp;IF(AD4="大学院博士後期課程",入力シート!G62,"")&amp;IF(AD4="科目等履修生",入力シート!H62,"")</f>
        <v/>
      </c>
      <c r="T30" s="135"/>
      <c r="U30" s="135"/>
      <c r="V30" s="136"/>
      <c r="W30" s="134" t="str">
        <f>IF(AD4="大学",入力シート!C65,"")&amp;IF(AD4="短期大学部",入力シート!D65,"")&amp;IF(AD4="大学院修士課程",入力シート!E65,"")&amp;IF(AD4="大学院博士前期課程",入力シート!F65,"")&amp;IF(AD4="大学院博士後期課程",入力シート!G65,"")&amp;IF(AD4="科目等履修生",入力シート!H65,"")</f>
        <v/>
      </c>
      <c r="X30" s="135"/>
      <c r="Y30" s="135"/>
      <c r="Z30" s="282"/>
      <c r="AA30" s="25"/>
    </row>
    <row r="31" spans="1:27" ht="25.9" customHeight="1" thickBot="1" x14ac:dyDescent="0.2">
      <c r="A31" s="72"/>
      <c r="B31" s="73"/>
      <c r="C31" s="73"/>
      <c r="D31" s="74"/>
      <c r="E31" s="259" t="s">
        <v>21</v>
      </c>
      <c r="F31" s="138"/>
      <c r="G31" s="265"/>
      <c r="H31" s="259" t="str">
        <f>IF(AD4="大学",入力シート!C54,"")&amp;IF(AD4="短期大学部",入力シート!D54,"")&amp;IF(AD4="大学院修士課程",入力シート!E54,"")&amp;IF(AD4="大学院博士前期課程",入力シート!F54,"")&amp;IF(AD4="大学院博士後期課程",入力シート!G54,"")&amp;IF(AD4="科目等履修生",入力シート!H54,"")</f>
        <v/>
      </c>
      <c r="I31" s="138"/>
      <c r="J31" s="138"/>
      <c r="K31" s="139"/>
      <c r="L31" s="137" t="str">
        <f>IF(AD4="大学",入力シート!C57,"")&amp;IF(AD4="短期大学部",入力シート!D57,"")&amp;IF(AD4="大学院修士課程",入力シート!E57,"")&amp;IF(AD4="大学院博士前期課程",入力シート!F57,"")&amp;IF(AD4="大学院博士後期課程",入力シート!G57,"")&amp;IF(AD4="科目等履修生",入力シート!H57,"")</f>
        <v/>
      </c>
      <c r="M31" s="138"/>
      <c r="N31" s="138"/>
      <c r="O31" s="139"/>
      <c r="P31" s="137" t="str">
        <f>IF(AD4="大学",入力シート!C60,"")&amp;IF(AD4="短期大学部",入力シート!D60,"")&amp;IF(AD4="大学院修士課程",入力シート!E60,"")&amp;IF(AD4="大学院博士前期課程",入力シート!F60,"")&amp;IF(AD4="大学院博士後期課程",入力シート!G60,"")&amp;IF(AD4="科目等履修生",入力シート!H60,"")</f>
        <v/>
      </c>
      <c r="Q31" s="138"/>
      <c r="R31" s="139"/>
      <c r="S31" s="137" t="str">
        <f>IF(AD4="大学",入力シート!C63,"")&amp;IF(AD4="短期大学部",入力シート!D63,"")&amp;IF(AD4="大学院修士課程",入力シート!E63,"")&amp;IF(AD4="大学院博士前期課程",入力シート!F63,"")&amp;IF(AD4="大学院博士後期課程",入力シート!G63,"")&amp;IF(AD4="科目等履修生",入力シート!H63,"")</f>
        <v/>
      </c>
      <c r="T31" s="138"/>
      <c r="U31" s="138"/>
      <c r="V31" s="139"/>
      <c r="W31" s="137" t="str">
        <f>IF(AD4="大学",入力シート!C66,"")&amp;IF(AD4="短期大学部",入力シート!D66,"")&amp;IF(AD4="大学院修士課程",入力シート!E66,"")&amp;IF(AD4="大学院博士前期課程",入力シート!F66,"")&amp;IF(AD4="大学院博士後期課程",入力シート!G66,"")&amp;IF(AD4="科目等履修生",入力シート!H66,"")</f>
        <v/>
      </c>
      <c r="X31" s="138"/>
      <c r="Y31" s="138"/>
      <c r="Z31" s="283"/>
      <c r="AA31" s="25"/>
    </row>
    <row r="32" spans="1:27" ht="16.5" customHeight="1" thickBot="1" x14ac:dyDescent="0.2">
      <c r="A32" s="75"/>
      <c r="B32" s="75"/>
      <c r="C32" s="75"/>
      <c r="D32" s="76"/>
      <c r="E32" s="77"/>
      <c r="F32" s="77"/>
      <c r="G32" s="77"/>
      <c r="H32" s="61"/>
      <c r="I32" s="61"/>
      <c r="J32" s="61"/>
      <c r="K32" s="61"/>
      <c r="L32" s="61"/>
      <c r="M32" s="61"/>
      <c r="N32" s="61"/>
      <c r="O32" s="61"/>
      <c r="P32" s="61"/>
      <c r="Q32" s="61"/>
      <c r="R32" s="61"/>
      <c r="S32" s="61"/>
      <c r="T32" s="61"/>
      <c r="U32" s="61"/>
      <c r="V32" s="61"/>
      <c r="W32" s="61"/>
      <c r="X32" s="61"/>
      <c r="Y32" s="61"/>
      <c r="Z32" s="61"/>
      <c r="AA32" s="25"/>
    </row>
    <row r="33" spans="1:27" ht="16.5" customHeight="1" x14ac:dyDescent="0.15">
      <c r="A33" s="242" t="s">
        <v>23</v>
      </c>
      <c r="B33" s="243"/>
      <c r="C33" s="243"/>
      <c r="D33" s="244"/>
      <c r="E33" s="264" t="s">
        <v>117</v>
      </c>
      <c r="F33" s="264"/>
      <c r="G33" s="264"/>
      <c r="H33" s="264"/>
      <c r="I33" s="264"/>
      <c r="J33" s="264"/>
      <c r="K33" s="250" t="s">
        <v>118</v>
      </c>
      <c r="L33" s="253"/>
      <c r="M33" s="253"/>
      <c r="N33" s="253"/>
      <c r="O33" s="253"/>
      <c r="P33" s="253"/>
      <c r="Q33" s="253"/>
      <c r="R33" s="253"/>
      <c r="S33" s="253"/>
      <c r="T33" s="258"/>
      <c r="U33" s="25"/>
      <c r="V33" s="25"/>
      <c r="W33" s="25"/>
      <c r="X33" s="25"/>
      <c r="Y33" s="25"/>
      <c r="Z33" s="28"/>
      <c r="AA33" s="28"/>
    </row>
    <row r="34" spans="1:27" ht="16.5" customHeight="1" x14ac:dyDescent="0.15">
      <c r="A34" s="66"/>
      <c r="B34" s="67"/>
      <c r="C34" s="67"/>
      <c r="D34" s="68"/>
      <c r="E34" s="194" t="s">
        <v>119</v>
      </c>
      <c r="F34" s="195"/>
      <c r="G34" s="195"/>
      <c r="H34" s="195"/>
      <c r="I34" s="195"/>
      <c r="J34" s="196"/>
      <c r="K34" s="78" t="s">
        <v>120</v>
      </c>
      <c r="L34" s="195" t="str">
        <f>IF(AND(AD4="大学",入力シート!C102="免許状申請"),入力シート!C103,"")&amp;IF(AND(AD4="短期大学部",入力シート!D102="免許状申請"),入力シート!D103,"")&amp;IF(AND(AD4="大学院修士課程",入力シート!E102="免許状申請"),入力シート!E103,"")&amp;IF(AND(AD4="大学院博士前期課程",入力シート!F102="免許状申請"),入力シート!F103,"")&amp;IF(AND(AD4="大学院博士後期課程",入力シート!G102="免許状申請"),入力シート!G103,"")&amp;IF(AND(AD4="科目等履修生",入力シート!H102="免許状申請"),入力シート!H103,"")</f>
        <v/>
      </c>
      <c r="M34" s="195"/>
      <c r="N34" s="195"/>
      <c r="O34" s="195"/>
      <c r="P34" s="195"/>
      <c r="Q34" s="279" t="s">
        <v>121</v>
      </c>
      <c r="R34" s="279"/>
      <c r="S34" s="279"/>
      <c r="T34" s="280"/>
      <c r="U34" s="79"/>
      <c r="V34" s="25"/>
      <c r="W34" s="25"/>
      <c r="X34" s="25"/>
      <c r="Y34" s="25"/>
      <c r="Z34" s="25"/>
      <c r="AA34" s="25"/>
    </row>
    <row r="35" spans="1:27" ht="16.5" customHeight="1" x14ac:dyDescent="0.15">
      <c r="A35" s="66"/>
      <c r="B35" s="67"/>
      <c r="C35" s="67"/>
      <c r="D35" s="68"/>
      <c r="E35" s="266" t="s">
        <v>122</v>
      </c>
      <c r="F35" s="266"/>
      <c r="G35" s="266"/>
      <c r="H35" s="266"/>
      <c r="I35" s="266"/>
      <c r="J35" s="266"/>
      <c r="K35" s="78" t="s">
        <v>120</v>
      </c>
      <c r="L35" s="195" t="str">
        <f>IF(AND(AD4="大学",入力シート!C102="他大学へ提出"),入力シート!C103,"")&amp;IF(AND(AD4="短期大学部",入力シート!D102="他大学へ提出"),入力シート!D103,"")&amp;IF(AND(AD4="大学院修士課程",入力シート!E102="他大学へ提出"),入力シート!E103,"")&amp;IF(AND(AD4="大学院博士前期課程",入力シート!F102="他大学へ提出"),入力シート!F103,"")&amp;IF(AND(AD4="大学院博士後期課程",入力シート!G102="他大学へ提出"),入力シート!G103,"")&amp;IF(AND(AD4="科目等履修生",入力シート!H102="他大学へ提出"),入力シート!H103,"")</f>
        <v/>
      </c>
      <c r="M35" s="195"/>
      <c r="N35" s="195"/>
      <c r="O35" s="195"/>
      <c r="P35" s="195"/>
      <c r="Q35" s="279" t="s">
        <v>123</v>
      </c>
      <c r="R35" s="279"/>
      <c r="S35" s="279"/>
      <c r="T35" s="280"/>
      <c r="U35" s="79"/>
      <c r="V35" s="25"/>
      <c r="W35" s="25"/>
      <c r="X35" s="25"/>
      <c r="Y35" s="25"/>
      <c r="Z35" s="25"/>
      <c r="AA35" s="28"/>
    </row>
    <row r="36" spans="1:27" ht="16.5" customHeight="1" x14ac:dyDescent="0.15">
      <c r="A36" s="66"/>
      <c r="B36" s="67"/>
      <c r="C36" s="67"/>
      <c r="D36" s="68"/>
      <c r="E36" s="266" t="s">
        <v>124</v>
      </c>
      <c r="F36" s="266"/>
      <c r="G36" s="266"/>
      <c r="H36" s="266"/>
      <c r="I36" s="266"/>
      <c r="J36" s="266"/>
      <c r="K36" s="78" t="s">
        <v>120</v>
      </c>
      <c r="L36" s="195" t="str">
        <f>IF(AND(AD4="大学",入力シート!C102="単位の確認のため"),入力シート!C103,"")&amp;IF(AND(AD4="短期大学部",入力シート!D102="単位の確認のため"),入力シート!D103,"")&amp;IF(AND(AD4="大学院修士課程",入力シート!E102="単位の確認のため"),入力シート!E103,"")&amp;IF(AND(AD4="大学院博士前期課程",入力シート!F102="単位の確認のため"),入力シート!F103,"")&amp;IF(AND(AD4="大学院博士後期課程",入力シート!G102="単位の確認のため"),入力シート!G103,"")&amp;IF(AND(AD4="科目等履修生",入力シート!H102="単位の確認のため"),入力シート!H103,"")</f>
        <v/>
      </c>
      <c r="M36" s="195"/>
      <c r="N36" s="195"/>
      <c r="O36" s="195"/>
      <c r="P36" s="195"/>
      <c r="Q36" s="279" t="s">
        <v>125</v>
      </c>
      <c r="R36" s="279"/>
      <c r="S36" s="279"/>
      <c r="T36" s="280"/>
      <c r="U36" s="79"/>
      <c r="V36" s="25"/>
      <c r="W36" s="25"/>
      <c r="X36" s="25"/>
      <c r="Y36" s="25"/>
      <c r="Z36" s="25"/>
      <c r="AA36" s="28"/>
    </row>
    <row r="37" spans="1:27" ht="16.5" customHeight="1" thickBot="1" x14ac:dyDescent="0.2">
      <c r="A37" s="80"/>
      <c r="B37" s="81"/>
      <c r="C37" s="81"/>
      <c r="D37" s="82"/>
      <c r="E37" s="267" t="s">
        <v>126</v>
      </c>
      <c r="F37" s="267"/>
      <c r="G37" s="267"/>
      <c r="H37" s="267"/>
      <c r="I37" s="267"/>
      <c r="J37" s="267"/>
      <c r="K37" s="83" t="s">
        <v>120</v>
      </c>
      <c r="L37" s="278" t="str">
        <f>IF(AND(AD4="大学",入力シート!C102="その他"),入力シート!C103,"")&amp;IF(AND(AD4="短期大学部",入力シート!D102="その他"),入力シート!D103,"")&amp;IF(AND(AD4="大学院修士課程",入力シート!E102="その他"),入力シート!E103,"")&amp;IF(AND(AD4="大学院博士前期課程",入力シート!F102="その他"),入力シート!F103,"")&amp;IF(AND(AD4="大学院博士後期課程",入力シート!G102="その他"),入力シート!G103,"")&amp;IF(AND(AD4="科目等履修生",入力シート!H102="その他"),入力シート!H103,"")</f>
        <v/>
      </c>
      <c r="M37" s="278"/>
      <c r="N37" s="278"/>
      <c r="O37" s="278"/>
      <c r="P37" s="278"/>
      <c r="Q37" s="268" t="s">
        <v>125</v>
      </c>
      <c r="R37" s="268"/>
      <c r="S37" s="268"/>
      <c r="T37" s="269"/>
      <c r="U37" s="79"/>
      <c r="V37" s="25"/>
      <c r="W37" s="25"/>
      <c r="X37" s="25"/>
      <c r="Y37" s="25"/>
      <c r="Z37" s="25"/>
      <c r="AA37" s="25"/>
    </row>
    <row r="38" spans="1:27" ht="10.15" customHeight="1" x14ac:dyDescent="0.15">
      <c r="A38" s="84"/>
      <c r="B38" s="84"/>
      <c r="C38" s="84"/>
      <c r="D38" s="84"/>
      <c r="E38" s="25"/>
      <c r="F38" s="25"/>
      <c r="G38" s="25"/>
      <c r="H38" s="25"/>
      <c r="I38" s="25"/>
      <c r="J38" s="25"/>
      <c r="K38" s="25"/>
      <c r="L38" s="25"/>
      <c r="M38" s="25"/>
      <c r="N38" s="25"/>
      <c r="O38" s="25"/>
      <c r="P38" s="25"/>
      <c r="Q38" s="25"/>
      <c r="R38" s="25"/>
      <c r="S38" s="25"/>
      <c r="T38" s="25"/>
      <c r="U38" s="25"/>
      <c r="V38" s="25"/>
      <c r="W38" s="25"/>
      <c r="X38" s="25"/>
      <c r="Y38" s="25"/>
      <c r="Z38" s="25"/>
      <c r="AA38" s="25"/>
    </row>
    <row r="39" spans="1:27" ht="15.75" thickBot="1" x14ac:dyDescent="0.2">
      <c r="A39" s="270" t="s">
        <v>165</v>
      </c>
      <c r="B39" s="270"/>
      <c r="C39" s="270"/>
      <c r="D39" s="270"/>
      <c r="E39" s="270"/>
      <c r="F39" s="270"/>
      <c r="G39" s="270"/>
      <c r="H39" s="270"/>
      <c r="I39" s="270"/>
      <c r="J39" s="25"/>
      <c r="K39" s="25"/>
      <c r="L39" s="25"/>
      <c r="M39" s="25"/>
      <c r="N39" s="25"/>
      <c r="O39" s="25"/>
      <c r="P39" s="25"/>
      <c r="Q39" s="25"/>
      <c r="R39" s="25"/>
      <c r="S39" s="25"/>
      <c r="T39" s="25"/>
      <c r="U39" s="25"/>
      <c r="V39" s="25"/>
      <c r="W39" s="25"/>
      <c r="X39" s="25"/>
      <c r="Y39" s="25"/>
      <c r="Z39" s="25"/>
      <c r="AA39" s="25"/>
    </row>
    <row r="40" spans="1:27" ht="15" x14ac:dyDescent="0.15">
      <c r="A40" s="63"/>
      <c r="B40" s="64"/>
      <c r="C40" s="85"/>
      <c r="D40" s="250" t="s">
        <v>127</v>
      </c>
      <c r="E40" s="251"/>
      <c r="F40" s="250" t="s">
        <v>128</v>
      </c>
      <c r="G40" s="253"/>
      <c r="H40" s="250" t="s">
        <v>59</v>
      </c>
      <c r="I40" s="258"/>
      <c r="J40" s="25"/>
      <c r="K40" s="271" t="s">
        <v>164</v>
      </c>
      <c r="L40" s="272"/>
      <c r="M40" s="272"/>
      <c r="N40" s="272"/>
      <c r="O40" s="272"/>
      <c r="P40" s="272"/>
      <c r="Q40" s="272"/>
      <c r="R40" s="272"/>
      <c r="S40" s="272"/>
      <c r="T40" s="272"/>
      <c r="U40" s="273"/>
      <c r="V40" s="25"/>
      <c r="W40" s="25"/>
      <c r="X40" s="25"/>
      <c r="Y40" s="25"/>
      <c r="Z40" s="25"/>
      <c r="AA40" s="25"/>
    </row>
    <row r="41" spans="1:27" ht="19.899999999999999" customHeight="1" thickBot="1" x14ac:dyDescent="0.2">
      <c r="A41" s="260" t="s">
        <v>26</v>
      </c>
      <c r="B41" s="129"/>
      <c r="C41" s="261"/>
      <c r="D41" s="86" t="str">
        <f>IF(AND(AD4="大学",入力シート!C71="幼稚園一種-"),入力シート!C72,"")&amp;IF(AND(AD4="大学",入力シート!C78="幼稚園一種-"),入力シート!C79,"")&amp;IF(AND(AD4="大学",入力シート!C85="幼稚園一種-"),入力シート!C86,"")&amp;IF(AND(AD4="大学",入力シート!C92="幼稚園一種-"),入力シート!C93,"")&amp;IF(AND(AD4="大学",入力シート!C99="幼稚園一種-"),入力シート!C100,"")&amp;IF(AND(AD4="短期大学部",入力シート!D71="幼稚園一種-"),入力シート!D72,"")&amp;IF(AND(AD4="短期大学部",入力シート!D78="幼稚園一種-"),入力シート!D79,"")&amp;IF(AND(AD4="短期大学部",入力シート!D85="幼稚園一種-"),入力シート!D86,"")&amp;IF(AND(AD4="短期大学部",入力シート!D92="幼稚園一種-"),入力シート!D93,"")&amp;IF(AND(AD4="短期大学部",入力シート!D99="幼稚園一種-"),入力シート!D100,"")&amp;IF(AND(AD4="大学院修士課程",入力シート!E71="幼稚園一種-"),入力シート!E72,"")&amp;IF(AND(AD4="大学院修士課程",入力シート!E78="幼稚園一種-"),入力シート!E79,"")&amp;IF(AND(AD4="大学院修士課程",入力シート!E85="幼稚園一種-"),入力シート!E86,"")&amp;IF(AND(AD4="大学院修士課程",入力シート!E92="幼稚園一種-"),入力シート!E93,"")&amp;IF(AND(AD4="大学院修士課程",入力シート!E99="幼稚園一種-"),入力シート!E100,"")&amp;IF(AND(AD4="大学院博士前期課程",入力シート!F71="幼稚園一種-"),入力シート!F72,"")&amp;IF(AND(AD4="大学院博士前期課程",入力シート!F78="幼稚園一種-"),入力シート!F79,"")&amp;IF(AND(AD4="大学院博士前期課程",入力シート!F85="幼稚園一種-"),入力シート!F86,"")&amp;IF(AND(AD4="大学院博士前期課程",入力シート!F92="幼稚園一種-"),入力シート!F93,"")&amp;IF(AND(AD4="大学院博士前期課程",入力シート!F99="幼稚園一種-"),入力シート!F100,"")&amp;IF(AND(AD4="大学院博士後期課程",入力シート!G71="幼稚園一種-"),入力シート!G72,"")&amp;IF(AND(AD4="大学院博士後期課程",入力シート!G78="幼稚園一種-"),入力シート!G79,"")&amp;IF(AND(AD4="大学院博士後期課程",入力シート!G85="幼稚園一種-"),入力シート!G86,"")&amp;IF(AND(AD4="大学院博士後期課程",入力シート!G92="幼稚園一種-"),入力シート!G93,"")&amp;IF(AND(AD4="大学院博士後期課程",入力シート!G99="幼稚園一種-"),入力シート!G100,"")&amp;IF(AND(AD4="科目等履修生",入力シート!H71="幼稚園一種-"),入力シート!H72,"")&amp;IF(AND(AD4="科目等履修生",入力シート!H78="幼稚園一種-"),入力シート!H79,"")&amp;IF(AND(AD4="科目等履修生",入力シート!H85="幼稚園一種-"),入力シート!H86,"")&amp;IF(AND(AD4="科目等履修生",入力シート!H92="幼稚園一種-"),入力シート!H93,"")&amp;IF(AND(AD4="科目等履修生",入力シート!H99="幼稚園一種-"),入力シート!H100,"")</f>
        <v/>
      </c>
      <c r="E41" s="87" t="s">
        <v>129</v>
      </c>
      <c r="F41" s="86" t="str">
        <f>IF(AND(AD4="大学",入力シート!C71="幼稚園二種-"),入力シート!C72,"")&amp;IF(AND(AD4="大学",入力シート!C78="幼稚園二種-"),入力シート!C79,"")&amp;IF(AND(AD4="大学",入力シート!C85="幼稚園二種-"),入力シート!C86,"")&amp;IF(AND(AD4="大学",入力シート!C92="幼稚園二種-"),入力シート!C93,"")&amp;IF(AND(AD4="大学",入力シート!C99="幼稚園二種-"),入力シート!C100,"")&amp;IF(AND(AD4="短期大学部",入力シート!D71="幼稚園二種-"),入力シート!D72,"")&amp;IF(AND(AD4="短期大学部",入力シート!D78="幼稚園二種-"),入力シート!D79,"")&amp;IF(AND(AD4="短期大学部",入力シート!D85="幼稚園二種-"),入力シート!D86,"")&amp;IF(AND(AD4="短期大学部",入力シート!D92="幼稚園二種-"),入力シート!D93,"")&amp;IF(AND(AD4="短期大学部",入力シート!D99="幼稚園二種-"),入力シート!D100,"")&amp;IF(AND(AD4="大学院修士課程",入力シート!E71="幼稚園二種-"),入力シート!E72,"")&amp;IF(AND(AD4="大学院修士課程",入力シート!E78="幼稚園二種-"),入力シート!E79,"")&amp;IF(AND(AD4="大学院修士課程",入力シート!E85="幼稚園二種-"),入力シート!E86,"")&amp;IF(AND(AD4="大学院修士課程",入力シート!E92="幼稚園二種-"),入力シート!E93,"")&amp;IF(AND(AD4="大学院修士課程",入力シート!E99="幼稚園二種-"),入力シート!E100,"")&amp;IF(AND(AD4="大学院博士前期課程",入力シート!F71="幼稚園二種-"),入力シート!F72,"")&amp;IF(AND(AD4="大学院博士前期課程",入力シート!F78="幼稚園二種-"),入力シート!F79,"")&amp;IF(AND(AD4="大学院博士前期課程",入力シート!F85="幼稚園二種-"),入力シート!F86,"")&amp;IF(AND(AD4="大学院博士前期課程",入力シート!F92="幼稚園二種-"),入力シート!F93,"")&amp;IF(AND(AD4="大学院博士前期課程",入力シート!F99="幼稚園二種-"),入力シート!F100,"")&amp;IF(AND(AD4="大学院博士後期課程",入力シート!G71="幼稚園二種-"),入力シート!G72,"")&amp;IF(AND(AD4="大学院博士後期課程",入力シート!G78="幼稚園二種-"),入力シート!G79,"")&amp;IF(AND(AD4="大学院博士後期課程",入力シート!G85="幼稚園二種-"),入力シート!G86,"")&amp;IF(AND(AD4="大学院博士後期課程",入力シート!G92="幼稚園二種-"),入力シート!G93,"")&amp;IF(AND(AD4="大学院博士後期課程",入力シート!G99="幼稚園二種-"),入力シート!G100,"")&amp;IF(AND(AD4="科目等履修生",入力シート!H71="幼稚園二種-"),入力シート!H72,"")&amp;IF(AND(AD4="科目等履修生",入力シート!H78="幼稚園二種-"),入力シート!H79,"")&amp;IF(AND(AD4="科目等履修生",入力シート!H85="幼稚園二種-"),入力シート!H86,"")&amp;IF(AND(AD4="科目等履修生",入力シート!H92="幼稚園二種-"),入力シート!H93,"")&amp;IF(AND(AD4="科目等履修生",入力シート!H99="幼稚園二種-"),入力シート!H100,"")</f>
        <v/>
      </c>
      <c r="G41" s="87" t="s">
        <v>129</v>
      </c>
      <c r="H41" s="86" t="str">
        <f>IF(AND(AD4="大学",入力シート!C71="幼稚園専修-"),入力シート!C72,"")&amp;IF(AND(AD4="大学",入力シート!C78="幼稚園専修-"),入力シート!C79,"")&amp;IF(AND(AD4="大学",入力シート!C85="幼稚園専修-"),入力シート!C86,"")&amp;IF(AND(AD4="大学",入力シート!C92="幼稚園専修-"),入力シート!C93,"")&amp;IF(AND(AD4="大学",入力シート!C99="幼稚園専修-"),入力シート!C100,"")&amp;IF(AND(AD4="短期大学部",入力シート!D71="幼稚園専修-"),入力シート!D72,"")&amp;IF(AND(AD4="短期大学部",入力シート!D78="幼稚園専修-"),入力シート!D79,"")&amp;IF(AND(AD4="短期大学部",入力シート!D85="幼稚園専修-"),入力シート!D86,"")&amp;IF(AND(AD4="短期大学部",入力シート!D92="幼稚園専修-"),入力シート!D93,"")&amp;IF(AND(AD4="短期大学部",入力シート!D99="幼稚園専修-"),入力シート!D100,"")&amp;IF(AND(AD4="大学院修士課程",入力シート!E71="幼稚園専修-"),入力シート!E72,"")&amp;IF(AND(AD4="大学院修士課程",入力シート!E78="幼稚園専修-"),入力シート!E79,"")&amp;IF(AND(AD4="大学院修士課程",入力シート!E85="幼稚園専修-"),入力シート!E86,"")&amp;IF(AND(AD4="大学院修士課程",入力シート!E92="幼稚園専修-"),入力シート!E93,"")&amp;IF(AND(AD4="大学院修士課程",入力シート!E99="幼稚園専修-"),入力シート!E100,"")&amp;IF(AND(AD4="大学院博士前期課程",入力シート!F71="幼稚園専修-"),入力シート!F72,"")&amp;IF(AND(AD4="大学院博士前期課程",入力シート!F78="幼稚園専修-"),入力シート!F79,"")&amp;IF(AND(AD4="大学院博士前期課程",入力シート!F85="幼稚園専修-"),入力シート!F86,"")&amp;IF(AND(AD4="大学院博士前期課程",入力シート!F92="幼稚園専修-"),入力シート!F93,"")&amp;IF(AND(AD4="大学院博士前期課程",入力シート!F99="幼稚園専修-"),入力シート!F100,"")&amp;IF(AND(AD4="大学院博士後期課程",入力シート!G71="幼稚園専修-"),入力シート!G72,"")&amp;IF(AND(AD4="大学院博士後期課程",入力シート!G78="幼稚園専修-"),入力シート!G79,"")&amp;IF(AND(AD4="大学院博士後期課程",入力シート!G85="幼稚園専修-"),入力シート!G86,"")&amp;IF(AND(AD4="大学院博士後期課程",入力シート!G92="幼稚園専修-"),入力シート!G93,"")&amp;IF(AND(AD4="大学院博士後期課程",入力シート!G99="幼稚園専修-"),入力シート!G100,"")&amp;IF(AND(AD4="科目等履修生",入力シート!H71="幼稚園専修-"),入力シート!H72,"")&amp;IF(AND(AD4="科目等履修生",入力シート!H78="幼稚園専修-"),入力シート!H79,"")&amp;IF(AND(AD4="科目等履修生",入力シート!H85="幼稚園専修-"),入力シート!H86,"")&amp;IF(AND(AD4="科目等履修生",入力シート!H92="幼稚園専修-"),入力シート!H93,"")&amp;IF(AND(AD4="科目等履修生",入力シート!H99="幼稚園専修-"),入力シート!H100,"")</f>
        <v/>
      </c>
      <c r="I41" s="88" t="s">
        <v>129</v>
      </c>
      <c r="J41" s="25"/>
      <c r="K41" s="274"/>
      <c r="L41" s="275"/>
      <c r="M41" s="275"/>
      <c r="N41" s="275"/>
      <c r="O41" s="275"/>
      <c r="P41" s="275"/>
      <c r="Q41" s="275"/>
      <c r="R41" s="275"/>
      <c r="S41" s="275"/>
      <c r="T41" s="275"/>
      <c r="U41" s="276"/>
      <c r="V41" s="25"/>
      <c r="W41" s="89"/>
      <c r="X41" s="25"/>
      <c r="Y41" s="25"/>
      <c r="Z41" s="25"/>
      <c r="AA41" s="25"/>
    </row>
    <row r="42" spans="1:27" ht="19.899999999999999" customHeight="1" x14ac:dyDescent="0.15">
      <c r="A42" s="260" t="s">
        <v>27</v>
      </c>
      <c r="B42" s="129"/>
      <c r="C42" s="261"/>
      <c r="D42" s="86" t="str">
        <f>IF(AND(AD4="大学",入力シート!C71="小学校一種-"),入力シート!C72,"")&amp;IF(AND(AD4="大学",入力シート!C78="小学校一種-"),入力シート!C79,"")&amp;IF(AND(AD4="大学",入力シート!C85="小学校一種-"),入力シート!C86,"")&amp;IF(AND(AD4="大学",入力シート!C92="小学校一種-"),入力シート!C93,"")&amp;IF(AND(AD4="大学",入力シート!C99="小学校一種-"),入力シート!C100,"")&amp;IF(AND(AD4="短期大学部",入力シート!D71="小学校一種-"),入力シート!D72,"")&amp;IF(AND(AD4="短期大学部",入力シート!D78="小学校一種-"),入力シート!D79,"")&amp;IF(AND(AD4="短期大学部",入力シート!D85="小学校一種-"),入力シート!D86,"")&amp;IF(AND(AD4="短期大学部",入力シート!D92="小学校一種-"),入力シート!D93,"")&amp;IF(AND(AD4="短期大学部",入力シート!D99="小学校一種-"),入力シート!D100,"")&amp;IF(AND(AD4="大学院修士課程",入力シート!E71="小学校一種-"),入力シート!E72,"")&amp;IF(AND(AD4="大学院修士課程",入力シート!E78="小学校一種-"),入力シート!E79,"")&amp;IF(AND(AD4="大学院修士課程",入力シート!E85="小学校一種-"),入力シート!E86,"")&amp;IF(AND(AD4="大学院修士課程",入力シート!E92="小学校一種-"),入力シート!E93,"")&amp;IF(AND(AD4="大学院修士課程",入力シート!E99="小学校一種-"),入力シート!E100,"")&amp;IF(AND(AD4="大学院博士前期課程",入力シート!F71="小学校一種-"),入力シート!F72,"")&amp;IF(AND(AD4="大学院博士前期課程",入力シート!F78="小学校一種-"),入力シート!F79,"")&amp;IF(AND(AD4="大学院博士前期課程",入力シート!F85="小学校一種-"),入力シート!F86,"")&amp;IF(AND(AD4="大学院博士前期課程",入力シート!F92="小学校一種-"),入力シート!F93,"")&amp;IF(AND(AD4="大学院博士前期課程",入力シート!F99="小学校一種-"),入力シート!F100,"")&amp;IF(AND(AD4="大学院博士後期課程",入力シート!G71="小学校一種-"),入力シート!G72,"")&amp;IF(AND(AD4="大学院博士後期課程",入力シート!G78="小学校一種-"),入力シート!G79,"")&amp;IF(AND(AD4="大学院博士後期課程",入力シート!G85="小学校一種-"),入力シート!G86,"")&amp;IF(AND(AD4="大学院博士後期課程",入力シート!G92="小学校一種-"),入力シート!G93,"")&amp;IF(AND(AD4="大学院博士後期課程",入力シート!G99="小学校一種-"),入力シート!G100,"")&amp;IF(AND(AD4="科目等履修生",入力シート!H71="小学校一種-"),入力シート!H72,"")&amp;IF(AND(AD4="科目等履修生",入力シート!H78="小学校一種-"),入力シート!H79,"")&amp;IF(AND(AD4="科目等履修生",入力シート!H85="小学校一種-"),入力シート!H86,"")&amp;IF(AND(AD4="科目等履修生",入力シート!H92="小学校一種-"),入力シート!H93,"")&amp;IF(AND(AD4="科目等履修生",入力シート!H99="小学校一種-"),入力シート!H100,"")</f>
        <v/>
      </c>
      <c r="E42" s="87" t="s">
        <v>129</v>
      </c>
      <c r="F42" s="86" t="str">
        <f>IF(AND(AD4="大学",入力シート!C71="小学校二種-"),入力シート!C72,"")&amp;IF(AND(AD4="大学",入力シート!C78="小学校二種-"),入力シート!C79,"")&amp;IF(AND(AD4="大学",入力シート!C85="小学校二種-"),入力シート!C86,"")&amp;IF(AND(AD4="大学",入力シート!C92="小学校二種-"),入力シート!C93,"")&amp;IF(AND(AD4="大学",入力シート!C99="小学校二種-"),入力シート!C100,"")&amp;IF(AND(AD4="短期大学部",入力シート!D71="小学校二種-"),入力シート!D72,"")&amp;IF(AND(AD4="短期大学部",入力シート!D78="小学校二種-"),入力シート!D79,"")&amp;IF(AND(AD4="短期大学部",入力シート!D85="小学校二種-"),入力シート!D86,"")&amp;IF(AND(AD4="短期大学部",入力シート!D92="小学校二種-"),入力シート!D93,"")&amp;IF(AND(AD4="短期大学部",入力シート!D99="小学校二種-"),入力シート!D100,"")&amp;IF(AND(AD4="大学院修士課程",入力シート!E71="小学校二種-"),入力シート!E72,"")&amp;IF(AND(AD4="大学院修士課程",入力シート!E78="小学校二種-"),入力シート!E79,"")&amp;IF(AND(AD4="大学院修士課程",入力シート!E85="小学校二種-"),入力シート!E86,"")&amp;IF(AND(AD4="大学院修士課程",入力シート!E92="小学校二種-"),入力シート!E93,"")&amp;IF(AND(AD4="大学院修士課程",入力シート!E99="小学校二種-"),入力シート!E100,"")&amp;IF(AND(AD4="大学院博士前期課程",入力シート!F71="小学校二種-"),入力シート!F72,"")&amp;IF(AND(AD4="大学院博士前期課程",入力シート!F78="小学校二種-"),入力シート!F79,"")&amp;IF(AND(AD4="大学院博士前期課程",入力シート!F85="小学校二種-"),入力シート!F86,"")&amp;IF(AND(AD4="大学院博士前期課程",入力シート!F92="小学校二種-"),入力シート!F93,"")&amp;IF(AND(AD4="大学院博士前期課程",入力シート!F99="小学校二種-"),入力シート!F100,"")&amp;IF(AND(AD4="大学院博士後期課程",入力シート!G71="小学校二種-"),入力シート!G72,"")&amp;IF(AND(AD4="大学院博士後期課程",入力シート!G78="小学校二種-"),入力シート!G79,"")&amp;IF(AND(AD4="大学院博士後期課程",入力シート!G85="小学校二種-"),入力シート!G86,"")&amp;IF(AND(AD4="大学院博士後期課程",入力シート!G92="小学校二種-"),入力シート!G93,"")&amp;IF(AND(AD4="大学院博士後期課程",入力シート!G99="小学校二種-"),入力シート!G100,"")&amp;IF(AND(AD4="科目等履修生",入力シート!H71="小学校二種-"),入力シート!H72,"")&amp;IF(AND(AD4="科目等履修生",入力シート!H78="小学校二種-"),入力シート!H79,"")&amp;IF(AND(AD4="科目等履修生",入力シート!H85="小学校二種-"),入力シート!H86,"")&amp;IF(AND(AD4="科目等履修生",入力シート!H92="小学校二種-"),入力シート!H93,"")&amp;IF(AND(AD4="科目等履修生",入力シート!H99="小学校二種-"),入力シート!H100,"")</f>
        <v/>
      </c>
      <c r="G42" s="87" t="s">
        <v>129</v>
      </c>
      <c r="H42" s="86" t="str">
        <f>IF(AND(AD4="大学",入力シート!C71="小学校専修-"),入力シート!C72,"")&amp;IF(AND(AD4="大学",入力シート!C78="小学校専修-"),入力シート!C79,"")&amp;IF(AND(AD4="大学",入力シート!C85="小学校専修-"),入力シート!C86,"")&amp;IF(AND(AD4="大学",入力シート!C92="小学校専修-"),入力シート!C93,"")&amp;IF(AND(AD4="大学",入力シート!C99="小学校専修-"),入力シート!C100,"")&amp;IF(AND(AD4="短期大学部",入力シート!D71="小学校専修-"),入力シート!D72,"")&amp;IF(AND(AD4="短期大学部",入力シート!D78="小学校専修-"),入力シート!D79,"")&amp;IF(AND(AD4="短期大学部",入力シート!D85="小学校専修-"),入力シート!D86,"")&amp;IF(AND(AD4="短期大学部",入力シート!D92="小学校専修-"),入力シート!D93,"")&amp;IF(AND(AD4="短期大学部",入力シート!D99="小学校専修-"),入力シート!D100,"")&amp;IF(AND(AD4="大学院修士課程",入力シート!E71="小学校専修-"),入力シート!E72,"")&amp;IF(AND(AD4="大学院修士課程",入力シート!E78="小学校専修-"),入力シート!E79,"")&amp;IF(AND(AD4="大学院修士課程",入力シート!E85="小学校専修-"),入力シート!E86,"")&amp;IF(AND(AD4="大学院修士課程",入力シート!E92="小学校専修-"),入力シート!E93,"")&amp;IF(AND(AD4="大学院修士課程",入力シート!E99="小学校専修-"),入力シート!E100,"")&amp;IF(AND(AD4="大学院博士前期課程",入力シート!F71="小学校専修-"),入力シート!F72,"")&amp;IF(AND(AD4="大学院博士前期課程",入力シート!F78="小学校専修-"),入力シート!F79,"")&amp;IF(AND(AD4="大学院博士前期課程",入力シート!F85="小学校専修-"),入力シート!F86,"")&amp;IF(AND(AD4="大学院博士前期課程",入力シート!F92="小学校専修-"),入力シート!F93,"")&amp;IF(AND(AD4="大学院博士前期課程",入力シート!F99="小学校専修-"),入力シート!F100,"")&amp;IF(AND(AD4="大学院博士後期課程",入力シート!G71="小学校専修-"),入力シート!G72,"")&amp;IF(AND(AD4="大学院博士後期課程",入力シート!G78="小学校専修-"),入力シート!G79,"")&amp;IF(AND(AD4="大学院博士後期課程",入力シート!G85="小学校専修-"),入力シート!G86,"")&amp;IF(AND(AD4="大学院博士後期課程",入力シート!G92="小学校専修-"),入力シート!G93,"")&amp;IF(AND(AD4="大学院博士後期課程",入力シート!G99="小学校専修-"),入力シート!G100,"")&amp;IF(AND(AD4="科目等履修生",入力シート!H71="小学校専修-"),入力シート!H72,"")&amp;IF(AND(AD4="科目等履修生",入力シート!H78="小学校専修-"),入力シート!H79,"")&amp;IF(AND(AD4="科目等履修生",入力シート!H85="小学校専修-"),入力シート!H86,"")&amp;IF(AND(AD4="科目等履修生",入力シート!H92="小学校専修-"),入力シート!H93,"")&amp;IF(AND(AD4="科目等履修生",入力シート!H99="小学校専修-"),入力シート!H100,"")</f>
        <v/>
      </c>
      <c r="I42" s="90" t="s">
        <v>129</v>
      </c>
      <c r="J42" s="25"/>
      <c r="K42" s="91"/>
      <c r="L42" s="92"/>
      <c r="M42" s="92"/>
      <c r="N42" s="92"/>
      <c r="O42" s="92"/>
      <c r="P42" s="92"/>
      <c r="Q42" s="92"/>
      <c r="R42" s="92"/>
      <c r="S42" s="92"/>
      <c r="T42" s="92"/>
      <c r="U42" s="93"/>
      <c r="V42" s="25"/>
      <c r="W42" s="89"/>
      <c r="X42" s="25"/>
      <c r="Y42" s="25"/>
      <c r="Z42" s="25"/>
      <c r="AA42" s="25"/>
    </row>
    <row r="43" spans="1:27" ht="19.899999999999999" customHeight="1" x14ac:dyDescent="0.15">
      <c r="A43" s="260" t="s">
        <v>28</v>
      </c>
      <c r="B43" s="129"/>
      <c r="C43" s="261"/>
      <c r="D43" s="86" t="str">
        <f>IF(AND(AD4="大学",入力シート!C71="栄養一種-"),入力シート!C72,"")&amp;IF(AND(AD4="大学",入力シート!C78="栄養一種-"),入力シート!C79,"")&amp;IF(AND(AD4="大学",入力シート!C85="栄養一種-"),入力シート!C86,"")&amp;IF(AND(AD4="大学",入力シート!C92="栄養一種-"),入力シート!C93,"")&amp;IF(AND(AD4="大学",入力シート!C99="栄養一種-"),入力シート!C100,"")&amp;IF(AND(AD4="短期大学部",入力シート!D71="栄養一種-"),入力シート!D72,"")&amp;IF(AND(AD4="短期大学部",入力シート!D78="栄養一種-"),入力シート!D79,"")&amp;IF(AND(AD4="短期大学部",入力シート!D85="栄養一種-"),入力シート!D86,"")&amp;IF(AND(AD4="短期大学部",入力シート!D92="栄養一種-"),入力シート!D93,"")&amp;IF(AND(AD4="短期大学部",入力シート!D99="栄養一種-"),入力シート!D100,"")&amp;IF(AND(AD4="大学院修士課程",入力シート!E71="栄養一種-"),入力シート!E72,"")&amp;IF(AND(AD4="大学院修士課程",入力シート!E78="栄養一種-"),入力シート!E79,"")&amp;IF(AND(AD4="大学院修士課程",入力シート!E85="栄養一種-"),入力シート!E86,"")&amp;IF(AND(AD4="大学院修士課程",入力シート!E92="栄養一種-"),入力シート!E93,"")&amp;IF(AND(AD4="大学院修士課程",入力シート!E99="栄養一種-"),入力シート!E100,"")&amp;IF(AND(AD4="大学院博士前期課程",入力シート!F71="栄養一種-"),入力シート!F72,"")&amp;IF(AND(AD4="大学院博士前期課程",入力シート!F78="栄養一種-"),入力シート!F79,"")&amp;IF(AND(AD4="大学院博士前期課程",入力シート!F85="栄養一種-"),入力シート!F86,"")&amp;IF(AND(AD4="大学院博士前期課程",入力シート!F92="栄養一種-"),入力シート!F93,"")&amp;IF(AND(AD4="大学院博士前期課程",入力シート!F99="栄養一種-"),入力シート!F100,"")&amp;IF(AND(AD4="大学院博士後期課程",入力シート!G71="栄養一種-"),入力シート!G72,"")&amp;IF(AND(AD4="大学院博士後期課程",入力シート!G78="栄養一種-"),入力シート!G79,"")&amp;IF(AND(AD4="大学院博士後期課程",入力シート!G85="栄養一種-"),入力シート!G86,"")&amp;IF(AND(AD4="大学院博士後期課程",入力シート!G92="栄養一種-"),入力シート!G93,"")&amp;IF(AND(AD4="大学院博士後期課程",入力シート!G99="栄養一種-"),入力シート!G100,"")&amp;IF(AND(AD4="科目等履修生",入力シート!H71="栄養一種-"),入力シート!H72,"")&amp;IF(AND(AD4="科目等履修生",入力シート!H78="栄養一種-"),入力シート!H79,"")&amp;IF(AND(AD4="科目等履修生",入力シート!H85="栄養一種-"),入力シート!H86,"")&amp;IF(AND(AD4="科目等履修生",入力シート!H92="栄養一種-"),入力シート!H93,"")&amp;IF(AND(AD4="科目等履修生",入力シート!H99="栄養一種-"),入力シート!H100,"")</f>
        <v/>
      </c>
      <c r="E43" s="87" t="s">
        <v>129</v>
      </c>
      <c r="F43" s="248"/>
      <c r="G43" s="249"/>
      <c r="H43" s="248"/>
      <c r="I43" s="263"/>
      <c r="J43" s="25"/>
      <c r="K43" s="151" t="s">
        <v>152</v>
      </c>
      <c r="L43" s="153"/>
      <c r="M43" s="238" t="str">
        <f>IF(AND(AD4="大学",入力シート!C104="あり"),"✓","")&amp;IF(AND(AD4="短期大学部",入力シート!D104="あり"),"✓","")&amp;IF(AND(AD4="大学院修士課程",入力シート!E104="あり"),"✓","")&amp;IF(AND(AD4="大学院博士前期課程",入力シート!F104="あり"),"✓","")&amp;IF(AND(AD4="大学院博士後期課程",入力シート!G104="あり"),"✓","")&amp;IF(AND(AD4="科目等履修生",入力シート!H104="あり"),"✓","")</f>
        <v/>
      </c>
      <c r="N43" s="262" t="s">
        <v>140</v>
      </c>
      <c r="O43" s="152" t="str">
        <f>IF(AND(AD4="大学",入力シート!C104="あり"),入力シート!C105,"")&amp;IF(AND(AD4="短期大学部",入力シート!D104="あり"),入力シート!D105,"")&amp;IF(AND(AD4="大学院修士課程",入力シート!E104="あり"),入力シート!E105,"")&amp;IF(AND(AD4="大学院博士前期課程",入力シート!F104="あり"),入力シート!F105,"")&amp;IF(AND(AD4="大学院博士後期課程",入力シート!G104="あり"),入力シート!G105,"")&amp;IF(AND(AD4="科目等履修生",入力シート!H104="あり"),入力シート!H105,"")</f>
        <v/>
      </c>
      <c r="P43" s="152"/>
      <c r="Q43" s="152" t="s">
        <v>141</v>
      </c>
      <c r="R43" s="152" t="str">
        <f>IF(AND(AD4="大学",入力シート!C104="あり"),入力シート!C106,"")&amp;IF(AND(AD4="短期大学部",入力シート!D104="あり"),入力シート!D106,"")&amp;IF(AND(AD4="大学院修士課程",入力シート!E104="あり"),入力シート!E106,"")&amp;IF(AND(AD4="大学院博士前期課程",入力シート!F104="あり"),入力シート!F106,"")&amp;IF(AND(AD4="大学院博士後期課程",入力シート!G104="あり"),入力シート!G106,"")&amp;IF(AND(AD4="科目等履修生",入力シート!H104="あり"),入力シート!H106,"")</f>
        <v/>
      </c>
      <c r="S43" s="152"/>
      <c r="T43" s="152" t="s">
        <v>142</v>
      </c>
      <c r="U43" s="256" t="s">
        <v>39</v>
      </c>
      <c r="V43" s="25"/>
      <c r="W43" s="25"/>
      <c r="X43" s="25"/>
      <c r="Y43" s="25"/>
      <c r="Z43" s="25"/>
      <c r="AA43" s="25"/>
    </row>
    <row r="44" spans="1:27" ht="19.899999999999999" customHeight="1" x14ac:dyDescent="0.15">
      <c r="A44" s="260" t="s">
        <v>29</v>
      </c>
      <c r="B44" s="129"/>
      <c r="C44" s="261"/>
      <c r="D44" s="86" t="str">
        <f>IF(AND(AD4="大学",入力シート!C71="養護一種-"),入力シート!C72,"")&amp;IF(AND(AD4="大学",入力シート!C78="養護一種-"),入力シート!C79,"")&amp;IF(AND(AD4="大学",入力シート!C85="養護一種-"),入力シート!C86,"")&amp;IF(AND(AD4="大学",入力シート!C92="養護一種-"),入力シート!C93,"")&amp;IF(AND(AD4="大学",入力シート!C99="養護一種-"),入力シート!C100,"")&amp;IF(AND(AD4="短期大学部",入力シート!D71="養護一種-"),入力シート!D72,"")&amp;IF(AND(AD4="短期大学部",入力シート!D78="養護一種-"),入力シート!D79,"")&amp;IF(AND(AD4="短期大学部",入力シート!D85="養護一種-"),入力シート!D86,"")&amp;IF(AND(AD4="短期大学部",入力シート!D92="養護一種-"),入力シート!D93,"")&amp;IF(AND(AD4="短期大学部",入力シート!D99="養護一種-"),入力シート!D100,"")&amp;IF(AND(AD4="大学院修士課程",入力シート!E71="養護一種-"),入力シート!E72,"")&amp;IF(AND(AD4="大学院修士課程",入力シート!E78="養護一種-"),入力シート!E79,"")&amp;IF(AND(AD4="大学院修士課程",入力シート!E85="養護一種-"),入力シート!E86,"")&amp;IF(AND(AD4="大学院修士課程",入力シート!E92="養護一種-"),入力シート!E93,"")&amp;IF(AND(AD4="大学院修士課程",入力シート!E99="養護一種-"),入力シート!E100,"")&amp;IF(AND(AD4="大学院博士前期課程",入力シート!F71="養護一種-"),入力シート!F72,"")&amp;IF(AND(AD4="大学院博士前期課程",入力シート!F78="養護一種-"),入力シート!F79,"")&amp;IF(AND(AD4="大学院博士前期課程",入力シート!F85="養護一種-"),入力シート!F86,"")&amp;IF(AND(AD4="大学院博士前期課程",入力シート!F92="養護一種-"),入力シート!F93,"")&amp;IF(AND(AD4="大学院博士前期課程",入力シート!F99="養護一種-"),入力シート!F100,"")&amp;IF(AND(AD4="大学院博士後期課程",入力シート!G71="養護一種-"),入力シート!G72,"")&amp;IF(AND(AD4="大学院博士後期課程",入力シート!G78="養護一種-"),入力シート!G79,"")&amp;IF(AND(AD4="大学院博士後期課程",入力シート!G85="養護一種-"),入力シート!G86,"")&amp;IF(AND(AD4="大学院博士後期課程",入力シート!G92="養護一種-"),入力シート!G93,"")&amp;IF(AND(AD4="大学院博士後期課程",入力シート!G99="養護一種-"),入力シート!G100,"")&amp;IF(AND(AD4="科目等履修生",入力シート!H71="養護一種-"),入力シート!H72,"")&amp;IF(AND(AD4="科目等履修生",入力シート!H78="養護一種-"),入力シート!H79,"")&amp;IF(AND(AD4="科目等履修生",入力シート!H85="養護一種-"),入力シート!H86,"")&amp;IF(AND(AD4="科目等履修生",入力シート!H92="養護一種-"),入力シート!H93,"")&amp;IF(AND(AD4="科目等履修生",入力シート!H99="養護一種-"),入力シート!H100,"")</f>
        <v/>
      </c>
      <c r="E44" s="87" t="s">
        <v>129</v>
      </c>
      <c r="F44" s="248"/>
      <c r="G44" s="249"/>
      <c r="H44" s="248"/>
      <c r="I44" s="263"/>
      <c r="J44" s="25"/>
      <c r="K44" s="151"/>
      <c r="L44" s="153"/>
      <c r="M44" s="239"/>
      <c r="N44" s="262"/>
      <c r="O44" s="152"/>
      <c r="P44" s="152"/>
      <c r="Q44" s="152"/>
      <c r="R44" s="152"/>
      <c r="S44" s="152"/>
      <c r="T44" s="152"/>
      <c r="U44" s="256"/>
      <c r="V44" s="25"/>
      <c r="W44" s="25"/>
      <c r="X44" s="25"/>
      <c r="Y44" s="25"/>
      <c r="Z44" s="25"/>
      <c r="AA44" s="25"/>
    </row>
    <row r="45" spans="1:27" ht="19.899999999999999" customHeight="1" x14ac:dyDescent="0.15">
      <c r="A45" s="260" t="s">
        <v>38</v>
      </c>
      <c r="B45" s="129"/>
      <c r="C45" s="261"/>
      <c r="D45" s="86" t="str">
        <f>IF(AND(AD4="大学",入力シート!C71="特別支援一種-"),入力シート!C72,"")&amp;IF(AND(AD4="大学",入力シート!C78="特別支援一種-"),入力シート!C79,"")&amp;IF(AND(AD4="大学",入力シート!C85="特別支援一種-"),入力シート!C86,"")&amp;IF(AND(AD4="大学",入力シート!C92="特別支援一種-"),入力シート!C93,"")&amp;IF(AND(AD4="大学",入力シート!C99="特別支援一種-"),入力シート!C100,"")&amp;IF(AND(AD4="短期大学部",入力シート!D71="特別支援一種-"),入力シート!D72,"")&amp;IF(AND(AD4="短期大学部",入力シート!D78="特別支援一種-"),入力シート!D79,"")&amp;IF(AND(AD4="短期大学部",入力シート!D85="特別支援一種-"),入力シート!D86,"")&amp;IF(AND(AD4="短期大学部",入力シート!D92="特別支援一種-"),入力シート!D93,"")&amp;IF(AND(AD4="短期大学部",入力シート!D99="特別支援一種-"),入力シート!D100,"")&amp;IF(AND(AD4="大学院修士課程",入力シート!E71="特別支援一種-"),入力シート!E72,"")&amp;IF(AND(AD4="大学院修士課程",入力シート!E78="特別支援一種-"),入力シート!E79,"")&amp;IF(AND(AD4="大学院修士課程",入力シート!E85="特別支援一種-"),入力シート!E86,"")&amp;IF(AND(AD4="大学院修士課程",入力シート!E92="特別支援一種-"),入力シート!E93,"")&amp;IF(AND(AD4="大学院修士課程",入力シート!E99="特別支援一種-"),入力シート!E100,"")&amp;IF(AND(AD4="大学院博士前期課程",入力シート!F71="特別支援一種-"),入力シート!F72,"")&amp;IF(AND(AD4="大学院博士前期課程",入力シート!F78="特別支援一種-"),入力シート!F79,"")&amp;IF(AND(AD4="大学院博士前期課程",入力シート!F85="特別支援一種-"),入力シート!F86,"")&amp;IF(AND(AD4="大学院博士前期課程",入力シート!F92="特別支援一種-"),入力シート!F93,"")&amp;IF(AND(AD4="大学院博士前期課程",入力シート!F99="特別支援一種-"),入力シート!F100,"")&amp;IF(AND(AD4="大学院博士後期課程",入力シート!G71="特別支援一種-"),入力シート!G72,"")&amp;IF(AND(AD4="大学院博士後期課程",入力シート!G78="特別支援一種-"),入力シート!G79,"")&amp;IF(AND(AD4="大学院博士後期課程",入力シート!G85="特別支援一種-"),入力シート!G86,"")&amp;IF(AND(AD4="大学院博士後期課程",入力シート!G92="特別支援一種-"),入力シート!G93,"")&amp;IF(AND(AD4="大学院博士後期課程",入力シート!G99="特別支援一種-"),入力シート!G100,"")&amp;IF(AND(AD4="科目等履修生",入力シート!H71="特別支援一種-"),入力シート!H72,"")&amp;IF(AND(AD4="科目等履修生",入力シート!H78="特別支援一種-"),入力シート!H79,"")&amp;IF(AND(AD4="科目等履修生",入力シート!H85="特別支援一種-"),入力シート!H86,"")&amp;IF(AND(AD4="科目等履修生",入力シート!H92="特別支援一種-"),入力シート!H93,"")&amp;IF(AND(AD4="科目等履修生",入力シート!H99="特別支援一種-"),入力シート!H100,"")</f>
        <v/>
      </c>
      <c r="E45" s="87" t="s">
        <v>129</v>
      </c>
      <c r="F45" s="248"/>
      <c r="G45" s="252"/>
      <c r="H45" s="94" t="str">
        <f>IF(AND(AD4="大学",入力シート!C71="特別支援専修-"),入力シート!C72,"")&amp;IF(AND(AD4="大学",入力シート!C78="特別支援専修-"),入力シート!C79,"")&amp;IF(AND(AD4="大学",入力シート!C85="特別支援専修-"),入力シート!C86,"")&amp;IF(AND(AD4="大学",入力シート!C92="特別支援専修-"),入力シート!C93,"")&amp;IF(AND(AD4="大学",入力シート!C99="特別支援専修-"),入力シート!C100,"")&amp;IF(AND(AD4="短期大学部",入力シート!D71="特別支援専修-"),入力シート!D72,"")&amp;IF(AND(AD4="短期大学部",入力シート!D78="特別支援専修-"),入力シート!D79,"")&amp;IF(AND(AD4="短期大学部",入力シート!D85="特別支援専修-"),入力シート!D86,"")&amp;IF(AND(AD4="短期大学部",入力シート!D92="特別支援専修-"),入力シート!D93,"")&amp;IF(AND(AD4="短期大学部",入力シート!D99="特別支援専修-"),入力シート!D100,"")&amp;IF(AND(AD4="大学院修士課程",入力シート!E71="特別支援専修-"),入力シート!E72,"")&amp;IF(AND(AD4="大学院修士課程",入力シート!E78="特別支援専修-"),入力シート!E79,"")&amp;IF(AND(AD4="大学院修士課程",入力シート!E85="特別支援専修-"),入力シート!E86,"")&amp;IF(AND(AD4="大学院修士課程",入力シート!E92="特別支援専修-"),入力シート!E93,"")&amp;IF(AND(AD4="大学院修士課程",入力シート!E99="特別支援専修-"),入力シート!E100,"")&amp;IF(AND(AD4="大学院博士前期課程",入力シート!F71="特別支援専修-"),入力シート!F72,"")&amp;IF(AND(AD4="大学院博士前期課程",入力シート!F78="特別支援専修-"),入力シート!F79,"")&amp;IF(AND(AD4="大学院博士前期課程",入力シート!F85="特別支援専修-"),入力シート!F86,"")&amp;IF(AND(AD4="大学院博士前期課程",入力シート!F92="特別支援専修-"),入力シート!F93,"")&amp;IF(AND(AD4="大学院博士前期課程",入力シート!F99="特別支援専修-"),入力シート!F100,"")&amp;IF(AND(AD4="大学院博士後期課程",入力シート!G71="特別支援専修-"),入力シート!G72,"")&amp;IF(AND(AD4="大学院博士後期課程",入力シート!G78="特別支援専修-"),入力シート!G79,"")&amp;IF(AND(AD4="大学院博士後期課程",入力シート!G85="特別支援専修-"),入力シート!G86,"")&amp;IF(AND(AD4="大学院博士後期課程",入力シート!G92="特別支援専修-"),入力シート!G93,"")&amp;IF(AND(AD4="大学院博士後期課程",入力シート!G99="特別支援専修-"),入力シート!G100,"")&amp;IF(AND(AD4="科目等履修生",入力シート!H71="特別支援専修-"),入力シート!H72,"")&amp;IF(AND(AD4="科目等履修生",入力シート!H78="特別支援専修-"),入力シート!H79,"")&amp;IF(AND(AD4="科目等履修生",入力シート!H85="特別支援専修-"),入力シート!H86,"")&amp;IF(AND(AD4="科目等履修生",入力シート!H92="特別支援専修-"),入力シート!H93,"")&amp;IF(AND(AD4="科目等履修生",入力シート!H99="特別支援専修-"),入力シート!H100,"")</f>
        <v/>
      </c>
      <c r="I45" s="88" t="s">
        <v>129</v>
      </c>
      <c r="J45" s="25"/>
      <c r="K45" s="52"/>
      <c r="L45" s="28"/>
      <c r="M45" s="28"/>
      <c r="N45" s="28"/>
      <c r="O45" s="28"/>
      <c r="P45" s="28"/>
      <c r="Q45" s="28"/>
      <c r="R45" s="28"/>
      <c r="S45" s="28"/>
      <c r="T45" s="28"/>
      <c r="U45" s="44"/>
      <c r="V45" s="25"/>
      <c r="W45" s="25"/>
      <c r="X45" s="25"/>
      <c r="Y45" s="25"/>
      <c r="Z45" s="25"/>
      <c r="AA45" s="25"/>
    </row>
    <row r="46" spans="1:27" ht="19.899999999999999" customHeight="1" x14ac:dyDescent="0.15">
      <c r="A46" s="277" t="s">
        <v>24</v>
      </c>
      <c r="B46" s="231"/>
      <c r="C46" s="95" t="s">
        <v>130</v>
      </c>
      <c r="D46" s="47" t="str">
        <f>IF(AND(AD4="大学",入力シート!C71="中学校一種国語"),入力シート!C72,"")&amp;IF(AND(AD4="大学",入力シート!C78="中学校一種国語"),入力シート!C79,"")&amp;IF(AND(AD4="大学",入力シート!C85="中学校一種国語"),入力シート!C86,"")&amp;IF(AND(AD4="大学",入力シート!C92="中学校一種国語"),入力シート!C93,"")&amp;IF(AND(AD4="大学",入力シート!C99="中学校一種国語"),入力シート!C100,"")&amp;IF(AND(AD4="短期大学部",入力シート!D71="中学校一種国語"),入力シート!D72,"")&amp;IF(AND(AD4="短期大学部",入力シート!D78="中学校一種国語"),入力シート!D79,"")&amp;IF(AND(AD4="短期大学部",入力シート!D85="中学校一種国語"),入力シート!D86,"")&amp;IF(AND(AD4="短期大学部",入力シート!D92="中学校一種国語"),入力シート!D93,"")&amp;IF(AND(AD4="短期大学部",入力シート!D99="中学校一種国語"),入力シート!D100,"")&amp;IF(AND(AD4="大学院修士課程",入力シート!E71="中学校一種国語"),入力シート!E72,"")&amp;IF(AND(AD4="大学院修士課程",入力シート!E78="中学校一種国語"),入力シート!E79,"")&amp;IF(AND(AD4="大学院修士課程",入力シート!E85="中学校一種国語"),入力シート!E86,"")&amp;IF(AND(AD4="大学院修士課程",入力シート!E92="中学校一種国語"),入力シート!E93,"")&amp;IF(AND(AD4="大学院修士課程",入力シート!E99="中学校一種国語"),入力シート!E100,"")&amp;IF(AND(AD4="大学院博士前期課程",入力シート!F71="中学校一種国語"),入力シート!F72,"")&amp;IF(AND(AD4="大学院博士前期課程",入力シート!F78="中学校一種国語"),入力シート!F79,"")&amp;IF(AND(AD4="大学院博士前期課程",入力シート!F85="中学校一種国語"),入力シート!F86,"")&amp;IF(AND(AD4="大学院博士前期課程",入力シート!F92="中学校一種国語"),入力シート!F93,"")&amp;IF(AND(AD4="大学院博士前期課程",入力シート!F99="中学校一種国語"),入力シート!F100,"")&amp;IF(AND(AD4="大学院博士後期課程",入力シート!G71="中学校一種国語"),入力シート!G72,"")&amp;IF(AND(AD4="大学院博士後期課程",入力シート!G78="中学校一種国語"),入力シート!G79,"")&amp;IF(AND(AD4="大学院博士後期課程",入力シート!G85="中学校一種国語"),入力シート!G86,"")&amp;IF(AND(AD4="大学院博士後期課程",入力シート!G92="中学校一種国語"),入力シート!G93,"")&amp;IF(AND(AD4="大学院博士後期課程",入力シート!G99="中学校一種国語"),入力シート!G100,"")&amp;IF(AND(AD4="科目等履修生",入力シート!H71="中学校一種国語"),入力シート!H72,"")&amp;IF(AND(AD4="科目等履修生",入力シート!H78="中学校一種国語"),入力シート!H79,"")&amp;IF(AND(AD4="科目等履修生",入力シート!H85="中学校一種国語"),入力シート!H86,"")&amp;IF(AND(AD4="科目等履修生",入力シート!H92="中学校一種国語"),入力シート!H93,"")&amp;IF(AND(AD4="科目等履修生",入力シート!H99="中学校一種国語"),入力シート!H100,"")</f>
        <v/>
      </c>
      <c r="E46" s="87" t="s">
        <v>129</v>
      </c>
      <c r="F46" s="86" t="str">
        <f>IF(AND(AD4="大学",入力シート!C71="中学校二種国語"),入力シート!C72,"")&amp;IF(AND(AD4="大学",入力シート!C78="中学校二種国語"),入力シート!C79,"")&amp;IF(AND(AD4="大学",入力シート!C85="中学校二種国語"),入力シート!C86,"")&amp;IF(AND(AD4="大学",入力シート!C92="中学校二種国語"),入力シート!C93,"")&amp;IF(AND(AD4="大学",入力シート!C99="中学校二種国語"),入力シート!C100,"")&amp;IF(AND(AD4="短期大学部",入力シート!D71="中学校二種国語"),入力シート!D72,"")&amp;IF(AND(AD4="短期大学部",入力シート!D78="中学校二種国語"),入力シート!D79,"")&amp;IF(AND(AD4="短期大学部",入力シート!D85="中学校二種国語"),入力シート!D86,"")&amp;IF(AND(AD4="短期大学部",入力シート!D92="中学校二種国語"),入力シート!D93,"")&amp;IF(AND(AD4="短期大学部",入力シート!D99="中学校二種国語"),入力シート!D100,"")&amp;IF(AND(AD4="大学院修士課程",入力シート!E71="中学校二種国語"),入力シート!E72,"")&amp;IF(AND(AD4="大学院修士課程",入力シート!E78="中学校二種国語"),入力シート!E79,"")&amp;IF(AND(AD4="大学院修士課程",入力シート!E85="中学校二種国語"),入力シート!E86,"")&amp;IF(AND(AD4="大学院修士課程",入力シート!E92="中学校二種国語"),入力シート!E93,"")&amp;IF(AND(AD4="大学院修士課程",入力シート!E99="中学校二種国語"),入力シート!E100,"")&amp;IF(AND(AD4="大学院博士前期課程",入力シート!F71="中学校二種国語"),入力シート!F72,"")&amp;IF(AND(AD4="大学院博士前期課程",入力シート!F78="中学校二種国語"),入力シート!F79,"")&amp;IF(AND(AD4="大学院博士前期課程",入力シート!F85="中学校二種国語"),入力シート!F86,"")&amp;IF(AND(AD4="大学院博士前期課程",入力シート!F92="中学校二種国語"),入力シート!F93,"")&amp;IF(AND(AD4="大学院博士前期課程",入力シート!F99="中学校二種国語"),入力シート!F100,"")&amp;IF(AND(AD4="大学院博士後期課程",入力シート!G71="中学校二種国語"),入力シート!G72,"")&amp;IF(AND(AD4="大学院博士後期課程",入力シート!G78="中学校二種国語"),入力シート!G79,"")&amp;IF(AND(AD4="大学院博士後期課程",入力シート!G85="中学校二種国語"),入力シート!G86,"")&amp;IF(AND(AD4="大学院博士後期課程",入力シート!G92="中学校二種国語"),入力シート!G93,"")&amp;IF(AND(AD4="大学院博士後期課程",入力シート!G99="中学校二種国語"),入力シート!G100,"")&amp;IF(AND(AD4="科目等履修生",入力シート!H71="中学校二種国語"),入力シート!H72,"")&amp;IF(AND(AD4="科目等履修生",入力シート!H78="中学校二種国語"),入力シート!H79,"")&amp;IF(AND(AD4="科目等履修生",入力シート!H85="中学校二種国語"),入力シート!H86,"")&amp;IF(AND(AD4="科目等履修生",入力シート!H92="中学校二種国語"),入力シート!H93,"")&amp;IF(AND(AD4="科目等履修生",入力シート!H99="中学校二種国語"),入力シート!H100,"")</f>
        <v/>
      </c>
      <c r="G46" s="87" t="s">
        <v>129</v>
      </c>
      <c r="H46" s="86" t="str">
        <f>IF(AND(AD4="大学",入力シート!C71="中学校専修国語"),入力シート!C72,"")&amp;IF(AND(AD4="大学",入力シート!C78="中学校専修国語"),入力シート!C79,"")&amp;IF(AND(AD4="大学",入力シート!C85="中学校専修国語"),入力シート!C86,"")&amp;IF(AND(AD4="大学",入力シート!C92="中学校専修国語"),入力シート!C93,"")&amp;IF(AND(AD4="大学",入力シート!C99="中学校専修国語"),入力シート!C100,"")&amp;IF(AND(AD4="短期大学部",入力シート!D71="中学校専修国語"),入力シート!D72,"")&amp;IF(AND(AD4="短期大学部",入力シート!D78="中学校専修国語"),入力シート!D79,"")&amp;IF(AND(AD4="短期大学部",入力シート!D85="中学校専修国語"),入力シート!D86,"")&amp;IF(AND(AD4="短期大学部",入力シート!D92="中学校専修国語"),入力シート!D93,"")&amp;IF(AND(AD4="短期大学部",入力シート!D99="中学校専修国語"),入力シート!D100,"")&amp;IF(AND(AD4="大学院修士課程",入力シート!E71="中学校専修国語"),入力シート!E72,"")&amp;IF(AND(AD4="大学院修士課程",入力シート!E78="中学校専修国語"),入力シート!E79,"")&amp;IF(AND(AD4="大学院修士課程",入力シート!E85="中学校専修国語"),入力シート!E86,"")&amp;IF(AND(AD4="大学院修士課程",入力シート!E92="中学校専修国語"),入力シート!E93,"")&amp;IF(AND(AD4="大学院修士課程",入力シート!E99="中学校専修国語"),入力シート!E100,"")&amp;IF(AND(AD4="大学院博士前期課程",入力シート!F71="中学校専修国語"),入力シート!F72,"")&amp;IF(AND(AD4="大学院博士前期課程",入力シート!F78="中学校専修国語"),入力シート!F79,"")&amp;IF(AND(AD4="大学院博士前期課程",入力シート!F85="中学校専修国語"),入力シート!F86,"")&amp;IF(AND(AD4="大学院博士前期課程",入力シート!F92="中学校専修国語"),入力シート!F93,"")&amp;IF(AND(AD4="大学院博士前期課程",入力シート!F99="中学校専修国語"),入力シート!F100,"")&amp;IF(AND(AD4="大学院博士後期課程",入力シート!G71="中学校専修国語"),入力シート!G72,"")&amp;IF(AND(AD4="大学院博士後期課程",入力シート!G78="中学校専修国語"),入力シート!G79,"")&amp;IF(AND(AD4="大学院博士後期課程",入力シート!G85="中学校専修国語"),入力シート!G86,"")&amp;IF(AND(AD4="大学院博士後期課程",入力シート!G92="中学校専修国語"),入力シート!G93,"")&amp;IF(AND(AD4="大学院博士後期課程",入力シート!G99="中学校専修国語"),入力シート!G100,"")&amp;IF(AND(AD4="科目等履修生",入力シート!H71="中学校専修国語"),入力シート!H72,"")&amp;IF(AND(AD4="科目等履修生",入力シート!H78="中学校専修国語"),入力シート!H79,"")&amp;IF(AND(AD4="科目等履修生",入力シート!H85="中学校専修国語"),入力シート!H86,"")&amp;IF(AND(AD4="科目等履修生",入力シート!H92="中学校専修国語"),入力シート!H93,"")&amp;IF(AND(AD4="科目等履修生",入力シート!H99="中学校専修国語"),入力シート!H100,"")</f>
        <v/>
      </c>
      <c r="I46" s="88" t="s">
        <v>129</v>
      </c>
      <c r="J46" s="25"/>
      <c r="K46" s="151" t="s">
        <v>153</v>
      </c>
      <c r="L46" s="153"/>
      <c r="M46" s="238" t="str">
        <f>IF(AND(AD4="大学",入力シート!C104="なし"),"✓","")&amp;IF(AND(AD4="短期大学部",入力シート!D104="なし"),"✓","")&amp;IF(AND(AD4="大学院修士課程",入力シート!E104="なし"),"✓","")&amp;IF(AND(AD4="大学院博士前期課程",入力シート!F104="なし"),"✓","")&amp;IF(AND(AD4="大学院博士後期課程",入力シート!G104="なし"),"✓","")&amp;IF(AND(AD4="科目等履修生",入力シート!H104="なし"),"✓","")</f>
        <v/>
      </c>
      <c r="N46" s="28"/>
      <c r="O46" s="28"/>
      <c r="P46" s="28"/>
      <c r="Q46" s="28"/>
      <c r="R46" s="28"/>
      <c r="S46" s="28"/>
      <c r="T46" s="28"/>
      <c r="U46" s="44"/>
      <c r="V46" s="25"/>
      <c r="W46" s="25"/>
      <c r="X46" s="25"/>
      <c r="Y46" s="25"/>
      <c r="Z46" s="25"/>
      <c r="AA46" s="25"/>
    </row>
    <row r="47" spans="1:27" ht="19.899999999999999" customHeight="1" x14ac:dyDescent="0.15">
      <c r="A47" s="277"/>
      <c r="B47" s="231"/>
      <c r="C47" s="95" t="s">
        <v>131</v>
      </c>
      <c r="D47" s="47" t="str">
        <f>IF(AND(AD4="大学",入力シート!C71="中学校一種英語"),入力シート!C72,"")&amp;IF(AND(AD4="大学",入力シート!C78="中学校一種英語"),入力シート!C79,"")&amp;IF(AND(AD4="大学",入力シート!C85="中学校一種英語"),入力シート!C86,"")&amp;IF(AND(AD4="大学",入力シート!C92="中学校一種英語"),入力シート!C93,"")&amp;IF(AND(AD4="大学",入力シート!C99="中学校一種英語"),入力シート!C100,"")&amp;IF(AND(AD4="短期大学部",入力シート!D71="中学校一種英語"),入力シート!D72,"")&amp;IF(AND(AD4="短期大学部",入力シート!D78="中学校一種英語"),入力シート!D79,"")&amp;IF(AND(AD4="短期大学部",入力シート!D85="中学校一種英語"),入力シート!D86,"")&amp;IF(AND(AD4="短期大学部",入力シート!D92="中学校一種英語"),入力シート!D93,"")&amp;IF(AND(AD4="短期大学部",入力シート!D99="中学校一種英語"),入力シート!D100,"")&amp;IF(AND(AD4="大学院修士課程",入力シート!E71="中学校一種英語"),入力シート!E72,"")&amp;IF(AND(AD4="大学院修士課程",入力シート!E78="中学校一種英語"),入力シート!E79,"")&amp;IF(AND(AD4="大学院修士課程",入力シート!E85="中学校一種英語"),入力シート!E86,"")&amp;IF(AND(AD4="大学院修士課程",入力シート!E92="中学校一種英語"),入力シート!E93,"")&amp;IF(AND(AD4="大学院修士課程",入力シート!E99="中学校一種英語"),入力シート!E100,"")&amp;IF(AND(AD4="大学院博士前期課程",入力シート!F71="中学校一種英語"),入力シート!F72,"")&amp;IF(AND(AD4="大学院博士前期課程",入力シート!F78="中学校一種英語"),入力シート!F79,"")&amp;IF(AND(AD4="大学院博士前期課程",入力シート!F85="中学校一種英語"),入力シート!F86,"")&amp;IF(AND(AD4="大学院博士前期課程",入力シート!F92="中学校一種英語"),入力シート!F93,"")&amp;IF(AND(AD4="大学院博士前期課程",入力シート!F99="中学校一種英語"),入力シート!F100,"")&amp;IF(AND(AD4="大学院博士後期課程",入力シート!G71="中学校一種英語"),入力シート!G72,"")&amp;IF(AND(AD4="大学院博士後期課程",入力シート!G78="中学校一種英語"),入力シート!G79,"")&amp;IF(AND(AD4="大学院博士後期課程",入力シート!G85="中学校一種英語"),入力シート!G86,"")&amp;IF(AND(AD4="大学院博士後期課程",入力シート!G92="中学校一種英語"),入力シート!G93,"")&amp;IF(AND(AD4="大学院博士後期課程",入力シート!G99="中学校一種英語"),入力シート!G100,"")&amp;IF(AND(AD4="科目等履修生",入力シート!H71="中学校一種英語"),入力シート!H72,"")&amp;IF(AND(AD4="科目等履修生",入力シート!H78="中学校一種英語"),入力シート!H79,"")&amp;IF(AND(AD4="科目等履修生",入力シート!H85="中学校一種英語"),入力シート!H86,"")&amp;IF(AND(AD4="科目等履修生",入力シート!H92="中学校一種英語"),入力シート!H93,"")&amp;IF(AND(AD4="科目等履修生",入力シート!H99="中学校一種英語"),入力シート!H100,"")</f>
        <v/>
      </c>
      <c r="E47" s="87" t="s">
        <v>129</v>
      </c>
      <c r="F47" s="86" t="str">
        <f>IF(AND(AD4="大学",入力シート!C71="中学校二種英語"),入力シート!C72,"")&amp;IF(AND(AD4="大学",入力シート!C78="中学校二種英語"),入力シート!C79,"")&amp;IF(AND(AD4="大学",入力シート!C85="中学校二種英語"),入力シート!C86,"")&amp;IF(AND(AD4="大学",入力シート!C92="中学校二種英語"),入力シート!C93,"")&amp;IF(AND(AD4="大学",入力シート!C99="中学校二種英語"),入力シート!C100,"")&amp;IF(AND(AD4="短期大学部",入力シート!D71="中学校二種英語"),入力シート!D72,"")&amp;IF(AND(AD4="短期大学部",入力シート!D78="中学校二種英語"),入力シート!D79,"")&amp;IF(AND(AD4="短期大学部",入力シート!D85="中学校二種英語"),入力シート!D86,"")&amp;IF(AND(AD4="短期大学部",入力シート!D92="中学校二種英語"),入力シート!D93,"")&amp;IF(AND(AD4="短期大学部",入力シート!D99="中学校二種英語"),入力シート!D100,"")&amp;IF(AND(AD4="大学院修士課程",入力シート!E71="中学校二種英語"),入力シート!E72,"")&amp;IF(AND(AD4="大学院修士課程",入力シート!E78="中学校二種英語"),入力シート!E79,"")&amp;IF(AND(AD4="大学院修士課程",入力シート!E85="中学校二種英語"),入力シート!E86,"")&amp;IF(AND(AD4="大学院修士課程",入力シート!E92="中学校二種英語"),入力シート!E93,"")&amp;IF(AND(AD4="大学院修士課程",入力シート!E99="中学校二種英語"),入力シート!E100,"")&amp;IF(AND(AD4="大学院博士前期課程",入力シート!F71="中学校二種英語"),入力シート!F72,"")&amp;IF(AND(AD4="大学院博士前期課程",入力シート!F78="中学校二種英語"),入力シート!F79,"")&amp;IF(AND(AD4="大学院博士前期課程",入力シート!F85="中学校二種英語"),入力シート!F86,"")&amp;IF(AND(AD4="大学院博士前期課程",入力シート!F92="中学校二種英語"),入力シート!F93,"")&amp;IF(AND(AD4="大学院博士前期課程",入力シート!F99="中学校二種英語"),入力シート!F100,"")&amp;IF(AND(AD4="大学院博士後期課程",入力シート!G71="中学校二種英語"),入力シート!G72,"")&amp;IF(AND(AD4="大学院博士後期課程",入力シート!G78="中学校二種英語"),入力シート!G79,"")&amp;IF(AND(AD4="大学院博士後期課程",入力シート!G85="中学校二種英語"),入力シート!G86,"")&amp;IF(AND(AD4="大学院博士後期課程",入力シート!G92="中学校二種英語"),入力シート!G93,"")&amp;IF(AND(AD4="大学院博士後期課程",入力シート!G99="中学校二種英語"),入力シート!G100,"")&amp;IF(AND(AD4="科目等履修生",入力シート!H71="中学校二種英語"),入力シート!H72,"")&amp;IF(AND(AD4="科目等履修生",入力シート!H78="中学校二種英語"),入力シート!H79,"")&amp;IF(AND(AD4="科目等履修生",入力シート!H85="中学校二種英語"),入力シート!H86,"")&amp;IF(AND(AD4="科目等履修生",入力シート!H92="中学校二種英語"),入力シート!H93,"")&amp;IF(AND(AD4="科目等履修生",入力シート!H99="中学校二種英語"),入力シート!H100,"")</f>
        <v/>
      </c>
      <c r="G47" s="87" t="s">
        <v>129</v>
      </c>
      <c r="H47" s="86" t="str">
        <f>IF(AND(AD4="大学",入力シート!C71="中学校専修英語"),入力シート!C72,"")&amp;IF(AND(AD4="大学",入力シート!C78="中学校専修英語"),入力シート!C79,"")&amp;IF(AND(AD4="大学",入力シート!C85="中学校専修英語"),入力シート!C86,"")&amp;IF(AND(AD4="大学",入力シート!C92="中学校専修英語"),入力シート!C93,"")&amp;IF(AND(AD4="大学",入力シート!C99="中学校専修英語"),入力シート!C100,"")&amp;IF(AND(AD4="短期大学部",入力シート!D71="中学校専修英語"),入力シート!D72,"")&amp;IF(AND(AD4="短期大学部",入力シート!D78="中学校専修英語"),入力シート!D79,"")&amp;IF(AND(AD4="短期大学部",入力シート!D85="中学校専修英語"),入力シート!D86,"")&amp;IF(AND(AD4="短期大学部",入力シート!D92="中学校専修英語"),入力シート!D93,"")&amp;IF(AND(AD4="短期大学部",入力シート!D99="中学校専修英語"),入力シート!D100,"")&amp;IF(AND(AD4="大学院修士課程",入力シート!E71="中学校専修英語"),入力シート!E72,"")&amp;IF(AND(AD4="大学院修士課程",入力シート!E78="中学校専修英語"),入力シート!E79,"")&amp;IF(AND(AD4="大学院修士課程",入力シート!E85="中学校専修英語"),入力シート!E86,"")&amp;IF(AND(AD4="大学院修士課程",入力シート!E92="中学校専修英語"),入力シート!E93,"")&amp;IF(AND(AD4="大学院修士課程",入力シート!E99="中学校専修英語"),入力シート!E100,"")&amp;IF(AND(AD4="大学院博士前期課程",入力シート!F71="中学校専修英語"),入力シート!F72,"")&amp;IF(AND(AD4="大学院博士前期課程",入力シート!F78="中学校専修英語"),入力シート!F79,"")&amp;IF(AND(AD4="大学院博士前期課程",入力シート!F85="中学校専修英語"),入力シート!F86,"")&amp;IF(AND(AD4="大学院博士前期課程",入力シート!F92="中学校専修英語"),入力シート!F93,"")&amp;IF(AND(AD4="大学院博士前期課程",入力シート!F99="中学校専修英語"),入力シート!F100,"")&amp;IF(AND(AD4="大学院博士後期課程",入力シート!G71="中学校専修英語"),入力シート!G72,"")&amp;IF(AND(AD4="大学院博士後期課程",入力シート!G78="中学校専修英語"),入力シート!G79,"")&amp;IF(AND(AD4="大学院博士後期課程",入力シート!G85="中学校専修英語"),入力シート!G86,"")&amp;IF(AND(AD4="大学院博士後期課程",入力シート!G92="中学校専修英語"),入力シート!G93,"")&amp;IF(AND(AD4="大学院博士後期課程",入力シート!G99="中学校専修英語"),入力シート!G100,"")&amp;IF(AND(AD4="科目等履修生",入力シート!H71="中学校専修英語"),入力シート!H72,"")&amp;IF(AND(AD4="科目等履修生",入力シート!H78="中学校専修英語"),入力シート!H79,"")&amp;IF(AND(AD4="科目等履修生",入力シート!H85="中学校専修英語"),入力シート!H86,"")&amp;IF(AND(AD4="科目等履修生",入力シート!H92="中学校専修英語"),入力シート!H93,"")&amp;IF(AND(AD4="科目等履修生",入力シート!H99="中学校専修英語"),入力シート!H100,"")</f>
        <v/>
      </c>
      <c r="I47" s="88" t="s">
        <v>129</v>
      </c>
      <c r="J47" s="25"/>
      <c r="K47" s="151"/>
      <c r="L47" s="153"/>
      <c r="M47" s="239"/>
      <c r="N47" s="28"/>
      <c r="O47" s="28"/>
      <c r="P47" s="28"/>
      <c r="Q47" s="28"/>
      <c r="R47" s="28"/>
      <c r="S47" s="28"/>
      <c r="T47" s="28"/>
      <c r="U47" s="44"/>
      <c r="V47" s="25"/>
      <c r="W47" s="25"/>
      <c r="X47" s="25"/>
      <c r="Y47" s="25"/>
      <c r="Z47" s="25"/>
      <c r="AA47" s="25"/>
    </row>
    <row r="48" spans="1:27" ht="19.899999999999999" customHeight="1" thickBot="1" x14ac:dyDescent="0.2">
      <c r="A48" s="277"/>
      <c r="B48" s="231"/>
      <c r="C48" s="95" t="s">
        <v>132</v>
      </c>
      <c r="D48" s="47" t="str">
        <f>IF(AND(AD4="大学",入力シート!C71="中学校一種社会"),入力シート!C72,"")&amp;IF(AND(AD4="大学",入力シート!C78="中学校一種社会"),入力シート!C79,"")&amp;IF(AND(AD4="大学",入力シート!C85="中学校一種社会"),入力シート!C86,"")&amp;IF(AND(AD4="大学",入力シート!C92="中学校一種社会"),入力シート!C93,"")&amp;IF(AND(AD4="大学",入力シート!C99="中学校一種社会"),入力シート!C100,"")&amp;IF(AND(AD4="短期大学部",入力シート!D71="中学校一種社会"),入力シート!D72,"")&amp;IF(AND(AD4="短期大学部",入力シート!D78="中学校一種社会"),入力シート!D79,"")&amp;IF(AND(AD4="短期大学部",入力シート!D85="中学校一種社会"),入力シート!D86,"")&amp;IF(AND(AD4="短期大学部",入力シート!D92="中学校一種社会"),入力シート!D93,"")&amp;IF(AND(AD4="短期大学部",入力シート!D99="中学校一種社会"),入力シート!D100,"")&amp;IF(AND(AD4="大学院修士課程",入力シート!E71="中学校一種社会"),入力シート!E72,"")&amp;IF(AND(AD4="大学院修士課程",入力シート!E78="中学校一種社会"),入力シート!E79,"")&amp;IF(AND(AD4="大学院修士課程",入力シート!E85="中学校一種社会"),入力シート!E86,"")&amp;IF(AND(AD4="大学院修士課程",入力シート!E92="中学校一種社会"),入力シート!E93,"")&amp;IF(AND(AD4="大学院修士課程",入力シート!E99="中学校一種社会"),入力シート!E100,"")&amp;IF(AND(AD4="大学院博士前期課程",入力シート!F71="中学校一種社会"),入力シート!F72,"")&amp;IF(AND(AD4="大学院博士前期課程",入力シート!F78="中学校一種社会"),入力シート!F79,"")&amp;IF(AND(AD4="大学院博士前期課程",入力シート!F85="中学校一種社会"),入力シート!F86,"")&amp;IF(AND(AD4="大学院博士前期課程",入力シート!F92="中学校一種社会"),入力シート!F93,"")&amp;IF(AND(AD4="大学院博士前期課程",入力シート!F99="中学校一種社会"),入力シート!F100,"")&amp;IF(AND(AD4="大学院博士後期課程",入力シート!G71="中学校一種社会"),入力シート!G72,"")&amp;IF(AND(AD4="大学院博士後期課程",入力シート!G78="中学校一種社会"),入力シート!G79,"")&amp;IF(AND(AD4="大学院博士後期課程",入力シート!G85="中学校一種社会"),入力シート!G86,"")&amp;IF(AND(AD4="大学院博士後期課程",入力シート!G92="中学校一種社会"),入力シート!G93,"")&amp;IF(AND(AD4="大学院博士後期課程",入力シート!G99="中学校一種社会"),入力シート!G100,"")&amp;IF(AND(AD4="科目等履修生",入力シート!H71="中学校一種社会"),入力シート!H72,"")&amp;IF(AND(AD4="科目等履修生",入力シート!H78="中学校一種社会"),入力シート!H79,"")&amp;IF(AND(AD4="科目等履修生",入力シート!H85="中学校一種社会"),入力シート!H86,"")&amp;IF(AND(AD4="科目等履修生",入力シート!H92="中学校一種社会"),入力シート!H93,"")&amp;IF(AND(AD4="科目等履修生",入力シート!H99="中学校一種社会"),入力シート!H100,"")</f>
        <v/>
      </c>
      <c r="E48" s="87" t="s">
        <v>129</v>
      </c>
      <c r="F48" s="86" t="str">
        <f>IF(AND(AD4="大学",入力シート!C71="中学校二種社会"),入力シート!C72,"")&amp;IF(AND(AD4="大学",入力シート!C78="中学校二種社会"),入力シート!C79,"")&amp;IF(AND(AD4="大学",入力シート!C85="中学校二種社会"),入力シート!C86,"")&amp;IF(AND(AD4="大学",入力シート!C92="中学校二種社会"),入力シート!C93,"")&amp;IF(AND(AD4="大学",入力シート!C99="中学校二種社会"),入力シート!C100,"")&amp;IF(AND(AD4="短期大学部",入力シート!D71="中学校二種社会"),入力シート!D72,"")&amp;IF(AND(AD4="短期大学部",入力シート!D78="中学校二種社会"),入力シート!D79,"")&amp;IF(AND(AD4="短期大学部",入力シート!D85="中学校二種社会"),入力シート!D86,"")&amp;IF(AND(AD4="短期大学部",入力シート!D92="中学校二種社会"),入力シート!D93,"")&amp;IF(AND(AD4="短期大学部",入力シート!D99="中学校二種社会"),入力シート!D100,"")&amp;IF(AND(AD4="大学院修士課程",入力シート!E71="中学校二種社会"),入力シート!E72,"")&amp;IF(AND(AD4="大学院修士課程",入力シート!E78="中学校二種社会"),入力シート!E79,"")&amp;IF(AND(AD4="大学院修士課程",入力シート!E85="中学校二種社会"),入力シート!E86,"")&amp;IF(AND(AD4="大学院修士課程",入力シート!E92="中学校二種社会"),入力シート!E93,"")&amp;IF(AND(AD4="大学院修士課程",入力シート!E99="中学校二種社会"),入力シート!E100,"")&amp;IF(AND(AD4="大学院博士前期課程",入力シート!F71="中学校二種社会"),入力シート!F72,"")&amp;IF(AND(AD4="大学院博士前期課程",入力シート!F78="中学校二種社会"),入力シート!F79,"")&amp;IF(AND(AD4="大学院博士前期課程",入力シート!F85="中学校二種社会"),入力シート!F86,"")&amp;IF(AND(AD4="大学院博士前期課程",入力シート!F92="中学校二種社会"),入力シート!F93,"")&amp;IF(AND(AD4="大学院博士前期課程",入力シート!F99="中学校二種社会"),入力シート!F100,"")&amp;IF(AND(AD4="大学院博士後期課程",入力シート!G71="中学校二種社会"),入力シート!G72,"")&amp;IF(AND(AD4="大学院博士後期課程",入力シート!G78="中学校二種社会"),入力シート!G79,"")&amp;IF(AND(AD4="大学院博士後期課程",入力シート!G85="中学校二種社会"),入力シート!G86,"")&amp;IF(AND(AD4="大学院博士後期課程",入力シート!G92="中学校二種社会"),入力シート!G93,"")&amp;IF(AND(AD4="大学院博士後期課程",入力シート!G99="中学校二種社会"),入力シート!G100,"")&amp;IF(AND(AD4="科目等履修生",入力シート!H71="中学校二種社会"),入力シート!H72,"")&amp;IF(AND(AD4="科目等履修生",入力シート!H78="中学校二種社会"),入力シート!H79,"")&amp;IF(AND(AD4="科目等履修生",入力シート!H85="中学校二種社会"),入力シート!H86,"")&amp;IF(AND(AD4="科目等履修生",入力シート!H92="中学校二種社会"),入力シート!H93,"")&amp;IF(AND(AD4="科目等履修生",入力シート!H99="中学校二種社会"),入力シート!H100,"")</f>
        <v/>
      </c>
      <c r="G48" s="87" t="s">
        <v>129</v>
      </c>
      <c r="H48" s="86" t="str">
        <f>IF(AND(AD4="大学",入力シート!C71="中学校専修社会"),入力シート!C72,"")&amp;IF(AND(AD4="大学",入力シート!C78="中学校専修社会"),入力シート!C79,"")&amp;IF(AND(AD4="大学",入力シート!C85="中学校専修社会"),入力シート!C86,"")&amp;IF(AND(AD4="大学",入力シート!C92="中学校専修社会"),入力シート!C93,"")&amp;IF(AND(AD4="大学",入力シート!C99="中学校専修社会"),入力シート!C100,"")&amp;IF(AND(AD4="短期大学部",入力シート!D71="中学校専修社会"),入力シート!D72,"")&amp;IF(AND(AD4="短期大学部",入力シート!D78="中学校専修社会"),入力シート!D79,"")&amp;IF(AND(AD4="短期大学部",入力シート!D85="中学校専修社会"),入力シート!D86,"")&amp;IF(AND(AD4="短期大学部",入力シート!D92="中学校専修社会"),入力シート!D93,"")&amp;IF(AND(AD4="短期大学部",入力シート!D99="中学校専修社会"),入力シート!D100,"")&amp;IF(AND(AD4="大学院修士課程",入力シート!E71="中学校専修社会"),入力シート!E72,"")&amp;IF(AND(AD4="大学院修士課程",入力シート!E78="中学校専修社会"),入力シート!E79,"")&amp;IF(AND(AD4="大学院修士課程",入力シート!E85="中学校専修社会"),入力シート!E86,"")&amp;IF(AND(AD4="大学院修士課程",入力シート!E92="中学校専修社会"),入力シート!E93,"")&amp;IF(AND(AD4="大学院修士課程",入力シート!E99="中学校専修社会"),入力シート!E100,"")&amp;IF(AND(AD4="大学院博士前期課程",入力シート!F71="中学校専修社会"),入力シート!F72,"")&amp;IF(AND(AD4="大学院博士前期課程",入力シート!F78="中学校専修社会"),入力シート!F79,"")&amp;IF(AND(AD4="大学院博士前期課程",入力シート!F85="中学校専修社会"),入力シート!F86,"")&amp;IF(AND(AD4="大学院博士前期課程",入力シート!F92="中学校専修社会"),入力シート!F93,"")&amp;IF(AND(AD4="大学院博士前期課程",入力シート!F99="中学校専修社会"),入力シート!F100,"")&amp;IF(AND(AD4="大学院博士後期課程",入力シート!G71="中学校専修社会"),入力シート!G72,"")&amp;IF(AND(AD4="大学院博士後期課程",入力シート!G78="中学校専修社会"),入力シート!G79,"")&amp;IF(AND(AD4="大学院博士後期課程",入力シート!G85="中学校専修社会"),入力シート!G86,"")&amp;IF(AND(AD4="大学院博士後期課程",入力シート!G92="中学校専修社会"),入力シート!G93,"")&amp;IF(AND(AD4="大学院博士後期課程",入力シート!G99="中学校専修社会"),入力シート!G100,"")&amp;IF(AND(AD4="科目等履修生",入力シート!H71="中学校専修社会"),入力シート!H72,"")&amp;IF(AND(AD4="科目等履修生",入力シート!H78="中学校専修社会"),入力シート!H79,"")&amp;IF(AND(AD4="科目等履修生",入力シート!H85="中学校専修社会"),入力シート!H86,"")&amp;IF(AND(AD4="科目等履修生",入力シート!H92="中学校専修社会"),入力シート!H93,"")&amp;IF(AND(AD4="科目等履修生",入力シート!H99="中学校専修社会"),入力シート!H100,"")</f>
        <v/>
      </c>
      <c r="I48" s="88" t="s">
        <v>129</v>
      </c>
      <c r="J48" s="25"/>
      <c r="K48" s="96"/>
      <c r="L48" s="58"/>
      <c r="M48" s="58"/>
      <c r="N48" s="58"/>
      <c r="O48" s="58"/>
      <c r="P48" s="58"/>
      <c r="Q48" s="58"/>
      <c r="R48" s="58"/>
      <c r="S48" s="58"/>
      <c r="T48" s="58"/>
      <c r="U48" s="97"/>
      <c r="V48" s="25"/>
      <c r="W48" s="25"/>
      <c r="X48" s="25"/>
      <c r="Y48" s="25"/>
      <c r="Z48" s="25"/>
      <c r="AA48" s="25"/>
    </row>
    <row r="49" spans="1:27" ht="19.899999999999999" customHeight="1" thickBot="1" x14ac:dyDescent="0.2">
      <c r="A49" s="277"/>
      <c r="B49" s="231"/>
      <c r="C49" s="95" t="s">
        <v>30</v>
      </c>
      <c r="D49" s="47" t="str">
        <f>IF(AND(AD4="大学",入力シート!C71="中学校一種音楽"),入力シート!C72,"")&amp;IF(AND(AD4="大学",入力シート!C78="中学校一種音楽"),入力シート!C79,"")&amp;IF(AND(AD4="大学",入力シート!C85="中学校一種音楽"),入力シート!C86,"")&amp;IF(AND(AD4="大学",入力シート!C92="中学校一種音楽"),入力シート!C93,"")&amp;IF(AND(AD4="大学",入力シート!C99="中学校一種音楽"),入力シート!C100,"")&amp;IF(AND(AD4="短期大学部",入力シート!D71="中学校一種音楽"),入力シート!D72,"")&amp;IF(AND(AD4="短期大学部",入力シート!D78="中学校一種音楽"),入力シート!D79,"")&amp;IF(AND(AD4="短期大学部",入力シート!D85="中学校一種音楽"),入力シート!D86,"")&amp;IF(AND(AD4="短期大学部",入力シート!D92="中学校一種音楽"),入力シート!D93,"")&amp;IF(AND(AD4="短期大学部",入力シート!D99="中学校一種音楽"),入力シート!D100,"")&amp;IF(AND(AD4="大学院修士課程",入力シート!E71="中学校一種音楽"),入力シート!E72,"")&amp;IF(AND(AD4="大学院修士課程",入力シート!E78="中学校一種音楽"),入力シート!E79,"")&amp;IF(AND(AD4="大学院修士課程",入力シート!E85="中学校一種音楽"),入力シート!E86,"")&amp;IF(AND(AD4="大学院修士課程",入力シート!E92="中学校一種音楽"),入力シート!E93,"")&amp;IF(AND(AD4="大学院修士課程",入力シート!E99="中学校一種音楽"),入力シート!E100,"")&amp;IF(AND(AD4="大学院博士前期課程",入力シート!F71="中学校一種音楽"),入力シート!F72,"")&amp;IF(AND(AD4="大学院博士前期課程",入力シート!F78="中学校一種音楽"),入力シート!F79,"")&amp;IF(AND(AD4="大学院博士前期課程",入力シート!F85="中学校一種音楽"),入力シート!F86,"")&amp;IF(AND(AD4="大学院博士前期課程",入力シート!F92="中学校一種音楽"),入力シート!F93,"")&amp;IF(AND(AD4="大学院博士前期課程",入力シート!F99="中学校一種音楽"),入力シート!F100,"")&amp;IF(AND(AD4="大学院博士後期課程",入力シート!G71="中学校一種音楽"),入力シート!G72,"")&amp;IF(AND(AD4="大学院博士後期課程",入力シート!G78="中学校一種音楽"),入力シート!G79,"")&amp;IF(AND(AD4="大学院博士後期課程",入力シート!G85="中学校一種音楽"),入力シート!G86,"")&amp;IF(AND(AD4="大学院博士後期課程",入力シート!G92="中学校一種音楽"),入力シート!G93,"")&amp;IF(AND(AD4="大学院博士後期課程",入力シート!G99="中学校一種音楽"),入力シート!G100,"")&amp;IF(AND(AD4="科目等履修生",入力シート!H71="中学校一種音楽"),入力シート!H72,"")&amp;IF(AND(AD4="科目等履修生",入力シート!H78="中学校一種音楽"),入力シート!H79,"")&amp;IF(AND(AD4="科目等履修生",入力シート!H85="中学校一種音楽"),入力シート!H86,"")&amp;IF(AND(AD4="科目等履修生",入力シート!H92="中学校一種音楽"),入力シート!H93,"")&amp;IF(AND(AD4="科目等履修生",入力シート!H99="中学校一種音楽"),入力シート!H100,"")</f>
        <v/>
      </c>
      <c r="E49" s="87" t="s">
        <v>129</v>
      </c>
      <c r="F49" s="86" t="str">
        <f>IF(AND(AD4="大学",入力シート!C71="中学校二種音楽"),入力シート!C72,"")&amp;IF(AND(AD4="大学",入力シート!C78="中学校二種音楽"),入力シート!C79,"")&amp;IF(AND(AD4="大学",入力シート!C85="中学校二種音楽"),入力シート!C86,"")&amp;IF(AND(AD4="大学",入力シート!C92="中学校二種音楽"),入力シート!C93,"")&amp;IF(AND(AD4="大学",入力シート!C99="中学校二種音楽"),入力シート!C100,"")&amp;IF(AND(AD4="短期大学部",入力シート!D71="中学校二種音楽"),入力シート!D72,"")&amp;IF(AND(AD4="短期大学部",入力シート!D78="中学校二種音楽"),入力シート!D79,"")&amp;IF(AND(AD4="短期大学部",入力シート!D85="中学校二種音楽"),入力シート!D86,"")&amp;IF(AND(AD4="短期大学部",入力シート!D92="中学校二種音楽"),入力シート!D93,"")&amp;IF(AND(AD4="短期大学部",入力シート!D99="中学校二種音楽"),入力シート!D100,"")&amp;IF(AND(AD4="大学院修士課程",入力シート!E71="中学校二種音楽"),入力シート!E72,"")&amp;IF(AND(AD4="大学院修士課程",入力シート!E78="中学校二種音楽"),入力シート!E79,"")&amp;IF(AND(AD4="大学院修士課程",入力シート!E85="中学校二種音楽"),入力シート!E86,"")&amp;IF(AND(AD4="大学院修士課程",入力シート!E92="中学校二種音楽"),入力シート!E93,"")&amp;IF(AND(AD4="大学院修士課程",入力シート!E99="中学校二種音楽"),入力シート!E100,"")&amp;IF(AND(AD4="大学院博士前期課程",入力シート!F71="中学校二種音楽"),入力シート!F72,"")&amp;IF(AND(AD4="大学院博士前期課程",入力シート!F78="中学校二種音楽"),入力シート!F79,"")&amp;IF(AND(AD4="大学院博士前期課程",入力シート!F85="中学校二種音楽"),入力シート!F86,"")&amp;IF(AND(AD4="大学院博士前期課程",入力シート!F92="中学校二種音楽"),入力シート!F93,"")&amp;IF(AND(AD4="大学院博士前期課程",入力シート!F99="中学校二種音楽"),入力シート!F100,"")&amp;IF(AND(AD4="大学院博士後期課程",入力シート!G71="中学校二種音楽"),入力シート!G72,"")&amp;IF(AND(AD4="大学院博士後期課程",入力シート!G78="中学校二種音楽"),入力シート!G79,"")&amp;IF(AND(AD4="大学院博士後期課程",入力シート!G85="中学校二種音楽"),入力シート!G86,"")&amp;IF(AND(AD4="大学院博士後期課程",入力シート!G92="中学校二種音楽"),入力シート!G93,"")&amp;IF(AND(AD4="大学院博士後期課程",入力シート!G99="中学校二種音楽"),入力シート!G100,"")&amp;IF(AND(AD4="科目等履修生",入力シート!H71="中学校二種音楽"),入力シート!H72,"")&amp;IF(AND(AD4="科目等履修生",入力シート!H78="中学校二種音楽"),入力シート!H79,"")&amp;IF(AND(AD4="科目等履修生",入力シート!H85="中学校二種音楽"),入力シート!H86,"")&amp;IF(AND(AD4="科目等履修生",入力シート!H92="中学校二種音楽"),入力シート!H93,"")&amp;IF(AND(AD4="科目等履修生",入力シート!H99="中学校二種音楽"),入力シート!H100,"")</f>
        <v/>
      </c>
      <c r="G49" s="87" t="s">
        <v>129</v>
      </c>
      <c r="H49" s="86" t="str">
        <f>IF(AND(AD4="大学",入力シート!C71="中学校専修音楽"),入力シート!C72,"")&amp;IF(AND(AD4="大学",入力シート!C78="中学校専修音楽"),入力シート!C79,"")&amp;IF(AND(AD4="大学",入力シート!C85="中学校専修音楽"),入力シート!C86,"")&amp;IF(AND(AD4="大学",入力シート!C92="中学校専修音楽"),入力シート!C93,"")&amp;IF(AND(AD4="大学",入力シート!C99="中学校専修音楽"),入力シート!C100,"")&amp;IF(AND(AD4="短期大学部",入力シート!D71="中学校専修音楽"),入力シート!D72,"")&amp;IF(AND(AD4="短期大学部",入力シート!D78="中学校専修音楽"),入力シート!D79,"")&amp;IF(AND(AD4="短期大学部",入力シート!D85="中学校専修音楽"),入力シート!D86,"")&amp;IF(AND(AD4="短期大学部",入力シート!D92="中学校専修音楽"),入力シート!D93,"")&amp;IF(AND(AD4="短期大学部",入力シート!D99="中学校専修音楽"),入力シート!D100,"")&amp;IF(AND(AD4="大学院修士課程",入力シート!E71="中学校専修音楽"),入力シート!E72,"")&amp;IF(AND(AD4="大学院修士課程",入力シート!E78="中学校専修音楽"),入力シート!E79,"")&amp;IF(AND(AD4="大学院修士課程",入力シート!E85="中学校専修音楽"),入力シート!E86,"")&amp;IF(AND(AD4="大学院修士課程",入力シート!E92="中学校専修音楽"),入力シート!E93,"")&amp;IF(AND(AD4="大学院修士課程",入力シート!E99="中学校専修音楽"),入力シート!E100,"")&amp;IF(AND(AD4="大学院博士前期課程",入力シート!F71="中学校専修音楽"),入力シート!F72,"")&amp;IF(AND(AD4="大学院博士前期課程",入力シート!F78="中学校専修音楽"),入力シート!F79,"")&amp;IF(AND(AD4="大学院博士前期課程",入力シート!F85="中学校専修音楽"),入力シート!F86,"")&amp;IF(AND(AD4="大学院博士前期課程",入力シート!F92="中学校専修音楽"),入力シート!F93,"")&amp;IF(AND(AD4="大学院博士前期課程",入力シート!F99="中学校専修音楽"),入力シート!F100,"")&amp;IF(AND(AD4="大学院博士後期課程",入力シート!G71="中学校専修音楽"),入力シート!G72,"")&amp;IF(AND(AD4="大学院博士後期課程",入力シート!G78="中学校専修音楽"),入力シート!G79,"")&amp;IF(AND(AD4="大学院博士後期課程",入力シート!G85="中学校専修音楽"),入力シート!G86,"")&amp;IF(AND(AD4="大学院博士後期課程",入力シート!G92="中学校専修音楽"),入力シート!G93,"")&amp;IF(AND(AD4="大学院博士後期課程",入力シート!G99="中学校専修音楽"),入力シート!G100,"")&amp;IF(AND(AD4="科目等履修生",入力シート!H71="中学校専修音楽"),入力シート!H72,"")&amp;IF(AND(AD4="科目等履修生",入力シート!H78="中学校専修音楽"),入力シート!H79,"")&amp;IF(AND(AD4="科目等履修生",入力シート!H85="中学校専修音楽"),入力シート!H86,"")&amp;IF(AND(AD4="科目等履修生",入力シート!H92="中学校専修音楽"),入力シート!H93,"")&amp;IF(AND(AD4="科目等履修生",入力シート!H99="中学校専修音楽"),入力シート!H100,"")</f>
        <v/>
      </c>
      <c r="I49" s="88" t="s">
        <v>129</v>
      </c>
      <c r="J49" s="25"/>
      <c r="K49" s="25"/>
      <c r="L49" s="25"/>
      <c r="M49" s="25"/>
      <c r="N49" s="25"/>
      <c r="O49" s="25"/>
      <c r="P49" s="25"/>
      <c r="Q49" s="25"/>
      <c r="R49" s="25"/>
      <c r="S49" s="25"/>
      <c r="T49" s="25"/>
      <c r="U49" s="25"/>
      <c r="V49" s="25"/>
      <c r="W49" s="25"/>
      <c r="X49" s="25"/>
      <c r="Y49" s="25"/>
      <c r="Z49" s="25"/>
      <c r="AA49" s="25"/>
    </row>
    <row r="50" spans="1:27" ht="19.899999999999999" customHeight="1" x14ac:dyDescent="0.15">
      <c r="A50" s="277"/>
      <c r="B50" s="231"/>
      <c r="C50" s="95" t="s">
        <v>161</v>
      </c>
      <c r="D50" s="47" t="str">
        <f>IF(AND(AD4="大学",入力シート!C71="中学校一種家庭科"),入力シート!C72,"")&amp;IF(AND(AD4="大学",入力シート!C78="中学校一種家庭科"),入力シート!C79,"")&amp;IF(AND(AD4="大学",入力シート!C85="中学校一種家庭科"),入力シート!C86,"")&amp;IF(AND(AD4="大学",入力シート!C92="中学校一種家庭科"),入力シート!C93,"")&amp;IF(AND(AD4="大学",入力シート!C99="中学校一種家庭科"),入力シート!C100,"")&amp;IF(AND(AD4="短期大学部",入力シート!D71="中学校一種家庭科"),入力シート!D72,"")&amp;IF(AND(AD4="短期大学部",入力シート!D78="中学校一種家庭科"),入力シート!D79,"")&amp;IF(AND(AD4="短期大学部",入力シート!D85="中学校一種家庭科"),入力シート!D86,"")&amp;IF(AND(AD4="短期大学部",入力シート!D92="中学校一種家庭科"),入力シート!D93,"")&amp;IF(AND(AD4="短期大学部",入力シート!D99="中学校一種家庭科"),入力シート!D100,"")&amp;IF(AND(AD4="大学院修士課程",入力シート!E71="中学校一種家庭科"),入力シート!E72,"")&amp;IF(AND(AD4="大学院修士課程",入力シート!E78="中学校一種家庭科"),入力シート!E79,"")&amp;IF(AND(AD4="大学院修士課程",入力シート!E85="中学校一種家庭科"),入力シート!E86,"")&amp;IF(AND(AD4="大学院修士課程",入力シート!E92="中学校一種家庭科"),入力シート!E93,"")&amp;IF(AND(AD4="大学院修士課程",入力シート!E99="中学校一種家庭科"),入力シート!E100,"")&amp;IF(AND(AD4="大学院博士前期課程",入力シート!F71="中学校一種家庭科"),入力シート!F72,"")&amp;IF(AND(AD4="大学院博士前期課程",入力シート!F78="中学校一種家庭科"),入力シート!F79,"")&amp;IF(AND(AD4="大学院博士前期課程",入力シート!F85="中学校一種家庭科"),入力シート!F86,"")&amp;IF(AND(AD4="大学院博士前期課程",入力シート!F92="中学校一種家庭科"),入力シート!F93,"")&amp;IF(AND(AD4="大学院博士前期課程",入力シート!F99="中学校一種家庭科"),入力シート!F100,"")&amp;IF(AND(AD4="大学院博士後期課程",入力シート!G71="中学校一種家庭科"),入力シート!G72,"")&amp;IF(AND(AD4="大学院博士後期課程",入力シート!G78="中学校一種家庭科"),入力シート!G79,"")&amp;IF(AND(AD4="大学院博士後期課程",入力シート!G85="中学校一種家庭科"),入力シート!G86,"")&amp;IF(AND(AD4="大学院博士後期課程",入力シート!G92="中学校一種家庭科"),入力シート!G93,"")&amp;IF(AND(AD4="大学院博士後期課程",入力シート!G99="中学校一種家庭科"),入力シート!G100,"")&amp;IF(AND(AD4="科目等履修生",入力シート!H71="中学校一種家庭科"),入力シート!H72,"")&amp;IF(AND(AD4="科目等履修生",入力シート!H78="中学校一種家庭科"),入力シート!H79,"")&amp;IF(AND(AD4="科目等履修生",入力シート!H85="中学校一種家庭科"),入力シート!H86,"")&amp;IF(AND(AD4="科目等履修生",入力シート!H92="中学校一種家庭科"),入力シート!H93,"")&amp;IF(AND(AD4="科目等履修生",入力シート!H99="中学校一種家庭科"),入力シート!H100,"")</f>
        <v/>
      </c>
      <c r="E50" s="87" t="s">
        <v>129</v>
      </c>
      <c r="F50" s="86" t="str">
        <f>IF(AND(AD4="大学",入力シート!C71="中学校二種家庭科"),入力シート!C72,"")&amp;IF(AND(AD4="大学",入力シート!C78="中学校二種家庭科"),入力シート!C79,"")&amp;IF(AND(AD4="大学",入力シート!C85="中学校二種家庭科"),入力シート!C86,"")&amp;IF(AND(AD4="大学",入力シート!C92="中学校二種家庭科"),入力シート!C93,"")&amp;IF(AND(AD4="大学",入力シート!C99="中学校二種家庭科"),入力シート!C100,"")&amp;IF(AND(AD4="短期大学部",入力シート!D71="中学校二種家庭科"),入力シート!D72,"")&amp;IF(AND(AD4="短期大学部",入力シート!D78="中学校二種家庭科"),入力シート!D79,"")&amp;IF(AND(AD4="短期大学部",入力シート!D85="中学校二種家庭科"),入力シート!D86,"")&amp;IF(AND(AD4="短期大学部",入力シート!D92="中学校二種家庭科"),入力シート!D93,"")&amp;IF(AND(AD4="短期大学部",入力シート!D99="中学校二種家庭科"),入力シート!D100,"")&amp;IF(AND(AD4="大学院修士課程",入力シート!E71="中学校二種家庭科"),入力シート!E72,"")&amp;IF(AND(AD4="大学院修士課程",入力シート!E78="中学校二種家庭科"),入力シート!E79,"")&amp;IF(AND(AD4="大学院修士課程",入力シート!E85="中学校二種家庭科"),入力シート!E86,"")&amp;IF(AND(AD4="大学院修士課程",入力シート!E92="中学校二種家庭科"),入力シート!E93,"")&amp;IF(AND(AD4="大学院修士課程",入力シート!E99="中学校二種家庭科"),入力シート!E100,"")&amp;IF(AND(AD4="大学院博士前期課程",入力シート!F71="中学校二種家庭科"),入力シート!F72,"")&amp;IF(AND(AD4="大学院博士前期課程",入力シート!F78="中学校二種家庭科"),入力シート!F79,"")&amp;IF(AND(AD4="大学院博士前期課程",入力シート!F85="中学校二種家庭科"),入力シート!F86,"")&amp;IF(AND(AD4="大学院博士前期課程",入力シート!F92="中学校二種家庭科"),入力シート!F93,"")&amp;IF(AND(AD4="大学院博士前期課程",入力シート!F99="中学校二種家庭科"),入力シート!F100,"")&amp;IF(AND(AD4="大学院博士後期課程",入力シート!G71="中学校二種家庭科"),入力シート!G72,"")&amp;IF(AND(AD4="大学院博士後期課程",入力シート!G78="中学校二種家庭科"),入力シート!G79,"")&amp;IF(AND(AD4="大学院博士後期課程",入力シート!G85="中学校二種家庭科"),入力シート!G86,"")&amp;IF(AND(AD4="大学院博士後期課程",入力シート!G92="中学校二種家庭科"),入力シート!G93,"")&amp;IF(AND(AD4="大学院博士後期課程",入力シート!G99="中学校二種家庭科"),入力シート!G100,"")&amp;IF(AND(AD4="科目等履修生",入力シート!H71="中学校二種家庭科"),入力シート!H72,"")&amp;IF(AND(AD4="科目等履修生",入力シート!H78="中学校二種家庭科"),入力シート!H79,"")&amp;IF(AND(AD4="科目等履修生",入力シート!H85="中学校二種家庭科"),入力シート!H86,"")&amp;IF(AND(AD4="科目等履修生",入力シート!H92="中学校二種家庭科"),入力シート!H93,"")&amp;IF(AND(AD4="科目等履修生",入力シート!H99="中学校二種家庭科"),入力シート!H100,"")</f>
        <v/>
      </c>
      <c r="G50" s="87" t="s">
        <v>129</v>
      </c>
      <c r="H50" s="86" t="str">
        <f>IF(AND(AD4="大学",入力シート!C71="中学校専修家庭科"),入力シート!C72,"")&amp;IF(AND(AD4="大学",入力シート!C78="中学校専修家庭科"),入力シート!C79,"")&amp;IF(AND(AD4="大学",入力シート!C85="中学校専修家庭科"),入力シート!C86,"")&amp;IF(AND(AD4="大学",入力シート!C92="中学校専修家庭科"),入力シート!C93,"")&amp;IF(AND(AD4="大学",入力シート!C99="中学校専修家庭科"),入力シート!C100,"")&amp;IF(AND(AD4="短期大学部",入力シート!D71="中学校専修家庭科"),入力シート!D72,"")&amp;IF(AND(AD4="短期大学部",入力シート!D78="中学校専修家庭科"),入力シート!D79,"")&amp;IF(AND(AD4="短期大学部",入力シート!D85="中学校専修家庭科"),入力シート!D86,"")&amp;IF(AND(AD4="短期大学部",入力シート!D92="中学校専修家庭科"),入力シート!D93,"")&amp;IF(AND(AD4="短期大学部",入力シート!D99="中学校専修家庭科"),入力シート!D100,"")&amp;IF(AND(AD4="大学院修士課程",入力シート!E71="中学校専修家庭科"),入力シート!E72,"")&amp;IF(AND(AD4="大学院修士課程",入力シート!E78="中学校専修家庭科"),入力シート!E79,"")&amp;IF(AND(AD4="大学院修士課程",入力シート!E85="中学校専修家庭科"),入力シート!E86,"")&amp;IF(AND(AD4="大学院修士課程",入力シート!E92="中学校専修家庭科"),入力シート!E93,"")&amp;IF(AND(AD4="大学院修士課程",入力シート!E99="中学校専修家庭科"),入力シート!E100,"")&amp;IF(AND(AD4="大学院博士前期課程",入力シート!F71="中学校専修家庭科"),入力シート!F72,"")&amp;IF(AND(AD4="大学院博士前期課程",入力シート!F78="中学校専修家庭科"),入力シート!F79,"")&amp;IF(AND(AD4="大学院博士前期課程",入力シート!F85="中学校専修家庭科"),入力シート!F86,"")&amp;IF(AND(AD4="大学院博士前期課程",入力シート!F92="中学校専修家庭科"),入力シート!F93,"")&amp;IF(AND(AD4="大学院博士前期課程",入力シート!F99="中学校専修家庭科"),入力シート!F100,"")&amp;IF(AND(AD4="大学院博士後期課程",入力シート!G71="中学校専修家庭科"),入力シート!G72,"")&amp;IF(AND(AD4="大学院博士後期課程",入力シート!G78="中学校専修家庭科"),入力シート!G79,"")&amp;IF(AND(AD4="大学院博士後期課程",入力シート!G85="中学校専修家庭科"),入力シート!G86,"")&amp;IF(AND(AD4="大学院博士後期課程",入力シート!G92="中学校専修家庭科"),入力シート!G93,"")&amp;IF(AND(AD4="大学院博士後期課程",入力シート!G99="中学校専修家庭科"),入力シート!G100,"")&amp;IF(AND(AD4="科目等履修生",入力シート!H71="中学校専修家庭科"),入力シート!H72,"")&amp;IF(AND(AD4="科目等履修生",入力シート!H78="中学校専修家庭科"),入力シート!H79,"")&amp;IF(AND(AD4="科目等履修生",入力シート!H85="中学校専修家庭科"),入力シート!H86,"")&amp;IF(AND(AD4="科目等履修生",入力シート!H92="中学校専修家庭科"),入力シート!H93,"")&amp;IF(AND(AD4="科目等履修生",入力シート!H99="中学校専修家庭科"),入力シート!H100,"")</f>
        <v/>
      </c>
      <c r="I50" s="88" t="s">
        <v>129</v>
      </c>
      <c r="J50" s="25"/>
      <c r="K50" s="232" t="s">
        <v>143</v>
      </c>
      <c r="L50" s="233"/>
      <c r="M50" s="233"/>
      <c r="N50" s="233"/>
      <c r="O50" s="233"/>
      <c r="P50" s="233"/>
      <c r="Q50" s="233"/>
      <c r="R50" s="233"/>
      <c r="S50" s="233"/>
      <c r="T50" s="233"/>
      <c r="U50" s="234"/>
      <c r="V50" s="25"/>
      <c r="W50" s="25"/>
      <c r="X50" s="98" t="s">
        <v>154</v>
      </c>
      <c r="Y50" s="25"/>
      <c r="Z50" s="25"/>
      <c r="AA50" s="25"/>
    </row>
    <row r="51" spans="1:27" ht="19.899999999999999" customHeight="1" thickBot="1" x14ac:dyDescent="0.2">
      <c r="A51" s="277"/>
      <c r="B51" s="231"/>
      <c r="C51" s="95" t="s">
        <v>31</v>
      </c>
      <c r="D51" s="47" t="str">
        <f>IF(AND(AD4="大学",入力シート!C71="中学校一種保健"),入力シート!C72,"")&amp;IF(AND(AD4="大学",入力シート!C78="中学校一種保健"),入力シート!C79,"")&amp;IF(AND(AD4="大学",入力シート!C85="中学校一種保健"),入力シート!C86,"")&amp;IF(AND(AD4="大学",入力シート!C92="中学校一種保健"),入力シート!C93,"")&amp;IF(AND(AD4="大学",入力シート!C99="中学校一種保健"),入力シート!C100,"")&amp;IF(AND(AD4="短期大学部",入力シート!D71="中学校一種保健"),入力シート!D72,"")&amp;IF(AND(AD4="短期大学部",入力シート!D78="中学校一種保健"),入力シート!D79,"")&amp;IF(AND(AD4="短期大学部",入力シート!D85="中学校一種保健"),入力シート!D86,"")&amp;IF(AND(AD4="短期大学部",入力シート!D92="中学校一種保健"),入力シート!D93,"")&amp;IF(AND(AD4="短期大学部",入力シート!D99="中学校一種保健"),入力シート!D100,"")&amp;IF(AND(AD4="大学院修士課程",入力シート!E71="中学校一種保健"),入力シート!E72,"")&amp;IF(AND(AD4="大学院修士課程",入力シート!E78="中学校一種保健"),入力シート!E79,"")&amp;IF(AND(AD4="大学院修士課程",入力シート!E85="中学校一種保健"),入力シート!E86,"")&amp;IF(AND(AD4="大学院修士課程",入力シート!E92="中学校一種保健"),入力シート!E93,"")&amp;IF(AND(AD4="大学院修士課程",入力シート!E99="中学校一種保健"),入力シート!E100,"")&amp;IF(AND(AD4="大学院博士前期課程",入力シート!F71="中学校一種保健"),入力シート!F72,"")&amp;IF(AND(AD4="大学院博士前期課程",入力シート!F78="中学校一種保健"),入力シート!F79,"")&amp;IF(AND(AD4="大学院博士前期課程",入力シート!F85="中学校一種保健"),入力シート!F86,"")&amp;IF(AND(AD4="大学院博士前期課程",入力シート!F92="中学校一種保健"),入力シート!F93,"")&amp;IF(AND(AD4="大学院博士前期課程",入力シート!F99="中学校一種保健"),入力シート!F100,"")&amp;IF(AND(AD4="大学院博士後期課程",入力シート!G71="中学校一種保健"),入力シート!G72,"")&amp;IF(AND(AD4="大学院博士後期課程",入力シート!G78="中学校一種保健"),入力シート!G79,"")&amp;IF(AND(AD4="大学院博士後期課程",入力シート!G85="中学校一種保健"),入力シート!G86,"")&amp;IF(AND(AD4="大学院博士後期課程",入力シート!G92="中学校一種保健"),入力シート!G93,"")&amp;IF(AND(AD4="大学院博士後期課程",入力シート!G99="中学校一種保健"),入力シート!G100,"")&amp;IF(AND(AD4="科目等履修生",入力シート!H71="中学校一種保健"),入力シート!H72,"")&amp;IF(AND(AD4="科目等履修生",入力シート!H78="中学校一種保健"),入力シート!H79,"")&amp;IF(AND(AD4="科目等履修生",入力シート!H85="中学校一種保健"),入力シート!H86,"")&amp;IF(AND(AD4="科目等履修生",入力シート!H92="中学校一種保健"),入力シート!H93,"")&amp;IF(AND(AD4="科目等履修生",入力シート!H99="中学校一種保健"),入力シート!H100,"")</f>
        <v/>
      </c>
      <c r="E51" s="87" t="s">
        <v>129</v>
      </c>
      <c r="F51" s="248"/>
      <c r="G51" s="252"/>
      <c r="H51" s="248"/>
      <c r="I51" s="263"/>
      <c r="J51" s="25"/>
      <c r="K51" s="235"/>
      <c r="L51" s="236"/>
      <c r="M51" s="236"/>
      <c r="N51" s="236"/>
      <c r="O51" s="236"/>
      <c r="P51" s="236"/>
      <c r="Q51" s="236"/>
      <c r="R51" s="236"/>
      <c r="S51" s="236"/>
      <c r="T51" s="236"/>
      <c r="U51" s="237"/>
      <c r="V51" s="25"/>
      <c r="W51" s="25"/>
      <c r="X51" s="231" t="s">
        <v>157</v>
      </c>
      <c r="Y51" s="231"/>
      <c r="Z51" s="231"/>
      <c r="AA51" s="231"/>
    </row>
    <row r="52" spans="1:27" ht="19.899999999999999" customHeight="1" x14ac:dyDescent="0.15">
      <c r="A52" s="277"/>
      <c r="B52" s="231"/>
      <c r="C52" s="95" t="s">
        <v>32</v>
      </c>
      <c r="D52" s="249"/>
      <c r="E52" s="252"/>
      <c r="F52" s="248"/>
      <c r="G52" s="249"/>
      <c r="H52" s="99" t="str">
        <f>IF(AND(AD4="大学",入力シート!C71="中学校専修福祉"),入力シート!C72,"")&amp;IF(AND(AD4="大学",入力シート!C78="中学校専修福祉"),入力シート!C79,"")&amp;IF(AND(AD4="大学",入力シート!C85="中学校専修福祉"),入力シート!C86,"")&amp;IF(AND(AD4="大学",入力シート!C92="中学校専修福祉"),入力シート!C93,"")&amp;IF(AND(AD4="大学",入力シート!C99="中学校専修福祉"),入力シート!C100,"")&amp;IF(AND(AD4="短期大学部",入力シート!D71="中学校専修福祉"),入力シート!D72,"")&amp;IF(AND(AD4="短期大学部",入力シート!D78="中学校専修福祉"),入力シート!D79,"")&amp;IF(AND(AD4="短期大学部",入力シート!D85="中学校専修福祉"),入力シート!D86,"")&amp;IF(AND(AD4="短期大学部",入力シート!D92="中学校専修福祉"),入力シート!D93,"")&amp;IF(AND(AD4="短期大学部",入力シート!D99="中学校専修福祉"),入力シート!D100,"")&amp;IF(AND(AD4="大学院修士課程",入力シート!E71="中学校専修福祉"),入力シート!E72,"")&amp;IF(AND(AD4="大学院修士課程",入力シート!E78="中学校専修福祉"),入力シート!E79,"")&amp;IF(AND(AD4="大学院修士課程",入力シート!E85="中学校専修福祉"),入力シート!E86,"")&amp;IF(AND(AD4="大学院修士課程",入力シート!E92="中学校専修福祉"),入力シート!E93,"")&amp;IF(AND(AD4="大学院修士課程",入力シート!E99="中学校専修福祉"),入力シート!E100,"")&amp;IF(AND(AD4="大学院博士前期課程",入力シート!F71="中学校専修福祉"),入力シート!F72,"")&amp;IF(AND(AD4="大学院博士前期課程",入力シート!F78="中学校専修福祉"),入力シート!F79,"")&amp;IF(AND(AD4="大学院博士前期課程",入力シート!F85="中学校専修福祉"),入力シート!F86,"")&amp;IF(AND(AD4="大学院博士前期課程",入力シート!F92="中学校専修福祉"),入力シート!F93,"")&amp;IF(AND(AD4="大学院博士前期課程",入力シート!F99="中学校専修福祉"),入力シート!F100,"")&amp;IF(AND(AD4="大学院博士後期課程",入力シート!G71="中学校専修福祉"),入力シート!G72,"")&amp;IF(AND(AD4="大学院博士後期課程",入力シート!G78="中学校専修福祉"),入力シート!G79,"")&amp;IF(AND(AD4="大学院博士後期課程",入力シート!G85="中学校専修福祉"),入力シート!G86,"")&amp;IF(AND(AD4="大学院博士後期課程",入力シート!G92="中学校専修福祉"),入力シート!G93,"")&amp;IF(AND(AD4="大学院博士後期課程",入力シート!G99="中学校専修福祉"),入力シート!G100,"")&amp;IF(AND(AD4="科目等履修生",入力シート!H71="中学校専修福祉"),入力シート!H72,"")&amp;IF(AND(AD4="科目等履修生",入力シート!H78="中学校専修福祉"),入力シート!H79,"")&amp;IF(AND(AD4="科目等履修生",入力シート!H85="中学校専修福祉"),入力シート!H86,"")&amp;IF(AND(AD4="科目等履修生",入力シート!H92="中学校専修福祉"),入力シート!H93,"")&amp;IF(AND(AD4="科目等履修生",入力シート!H99="中学校専修福祉"),入力シート!H100,"")</f>
        <v/>
      </c>
      <c r="I52" s="88" t="s">
        <v>129</v>
      </c>
      <c r="J52" s="25"/>
      <c r="K52" s="91"/>
      <c r="L52" s="92"/>
      <c r="M52" s="92"/>
      <c r="N52" s="92"/>
      <c r="O52" s="100"/>
      <c r="P52" s="92"/>
      <c r="Q52" s="92"/>
      <c r="R52" s="92"/>
      <c r="S52" s="92"/>
      <c r="T52" s="92"/>
      <c r="U52" s="93"/>
      <c r="V52" s="25"/>
      <c r="W52" s="25"/>
      <c r="X52" s="231"/>
      <c r="Y52" s="231"/>
      <c r="Z52" s="231" t="s">
        <v>155</v>
      </c>
      <c r="AA52" s="231"/>
    </row>
    <row r="53" spans="1:27" ht="19.899999999999999" customHeight="1" x14ac:dyDescent="0.15">
      <c r="A53" s="277"/>
      <c r="B53" s="231"/>
      <c r="C53" s="95" t="s">
        <v>114</v>
      </c>
      <c r="D53" s="47" t="str">
        <f>IF(AND(AD4="大学",入力シート!C71="中学校一種数学"),入力シート!C72,"")&amp;IF(AND(AD4="大学",入力シート!C78="中学校一種数学"),入力シート!C79,"")&amp;IF(AND(AD4="大学",入力シート!C85="中学校一種数学"),入力シート!C86,"")&amp;IF(AND(AD4="大学",入力シート!C92="中学校一種数学"),入力シート!C93,"")&amp;IF(AND(AD4="大学",入力シート!C99="中学校一種数学"),入力シート!C100,"")&amp;IF(AND(AD4="短期大学部",入力シート!D71="中学校一種数学"),入力シート!D72,"")&amp;IF(AND(AD4="短期大学部",入力シート!D78="中学校一種数学"),入力シート!D79,"")&amp;IF(AND(AD4="短期大学部",入力シート!D85="中学校一種数学"),入力シート!D86,"")&amp;IF(AND(AD4="短期大学部",入力シート!D92="中学校一種数学"),入力シート!D93,"")&amp;IF(AND(AD4="短期大学部",入力シート!D99="中学校一種数学"),入力シート!D100,"")&amp;IF(AND(AD4="大学院修士課程",入力シート!E71="中学校一種数学"),入力シート!E72,"")&amp;IF(AND(AD4="大学院修士課程",入力シート!E78="中学校一種数学"),入力シート!E79,"")&amp;IF(AND(AD4="大学院修士課程",入力シート!E85="中学校一種数学"),入力シート!E86,"")&amp;IF(AND(AD4="大学院修士課程",入力シート!E92="中学校一種数学"),入力シート!E93,"")&amp;IF(AND(AD4="大学院修士課程",入力シート!E99="中学校一種数学"),入力シート!E100,"")&amp;IF(AND(AD4="大学院博士前期課程",入力シート!F71="中学校一種数学"),入力シート!F72,"")&amp;IF(AND(AD4="大学院博士前期課程",入力シート!F78="中学校一種数学"),入力シート!F79,"")&amp;IF(AND(AD4="大学院博士前期課程",入力シート!F85="中学校一種数学"),入力シート!F86,"")&amp;IF(AND(AD4="大学院博士前期課程",入力シート!F92="中学校一種数学"),入力シート!F93,"")&amp;IF(AND(AD4="大学院博士前期課程",入力シート!F99="中学校一種数学"),入力シート!F100,"")&amp;IF(AND(AD4="大学院博士後期課程",入力シート!G71="中学校一種数学"),入力シート!G72,"")&amp;IF(AND(AD4="大学院博士後期課程",入力シート!G78="中学校一種数学"),入力シート!G79,"")&amp;IF(AND(AD4="大学院博士後期課程",入力シート!G85="中学校一種数学"),入力シート!G86,"")&amp;IF(AND(AD4="大学院博士後期課程",入力シート!G92="中学校一種数学"),入力シート!G93,"")&amp;IF(AND(AD4="大学院博士後期課程",入力シート!G99="中学校一種数学"),入力シート!G100,"")&amp;IF(AND(AD4="科目等履修生",入力シート!H71="中学校一種数学"),入力シート!H72,"")&amp;IF(AND(AD4="科目等履修生",入力シート!H78="中学校一種数学"),入力シート!H79,"")&amp;IF(AND(AD4="科目等履修生",入力シート!H85="中学校一種数学"),入力シート!H86,"")&amp;IF(AND(AD4="科目等履修生",入力シート!H92="中学校一種数学"),入力シート!H93,"")&amp;IF(AND(AD4="科目等履修生",入力シート!H99="中学校一種数学"),入力シート!H100,"")</f>
        <v/>
      </c>
      <c r="E53" s="87" t="s">
        <v>129</v>
      </c>
      <c r="F53" s="248"/>
      <c r="G53" s="252"/>
      <c r="H53" s="248"/>
      <c r="I53" s="263"/>
      <c r="J53" s="25"/>
      <c r="K53" s="151" t="s">
        <v>144</v>
      </c>
      <c r="L53" s="153"/>
      <c r="M53" s="238" t="str">
        <f>IF(AND(AD4="大学",入力シート!C73="新法"),"✓","")&amp;IF(AND(AD4="大学",入力シート!C80="新法"),"✓","")&amp;IF(AND(AD4="大学",入力シート!C87="新法"),"✓","")&amp;IF(AND(AD4="大学",入力シート!C94="新法"),"✓","")&amp;IF(AND(AD4="大学",入力シート!C101="新法"),"✓","")&amp;IF(AND(AD4="短期大学部",入力シート!D73="新法"),"✓","")&amp;IF(AND(AD4="短期大学部",入力シート!D80="新法"),"✓","")&amp;IF(AND(AD4="短期大学部",入力シート!D87="新法"),"✓","")&amp;IF(AND(AD4="短期大学部",入力シート!D94="新法"),"✓","")&amp;IF(AND(AD4="短期大学部",入力シート!D101="新法"),"✓","")&amp;IF(AND(AD4="大学院修士課程",入力シート!E73="新法"),"✓","")&amp;IF(AND(AD4="大学院修士課程",入力シート!E80="新法"),"✓","")&amp;IF(AND(AD4="大学院修士課程",入力シート!E87="新法"),"✓","")&amp;IF(AND(AD4="大学院修士課程",入力シート!E94="新法"),"✓","")&amp;IF(AND(AD4="大学院修士課程",入力シート!E101="新法"),"✓","")&amp;IF(AND(AD4="大学院博士前期課程",入力シート!F73="新法"),"✓","")&amp;IF(AND(AD4="大学院博士前期課程",入力シート!F80="新法"),"✓","")&amp;IF(AND(AD4="大学院博士前期課程",入力シート!F87="新法"),"✓","")&amp;IF(AND(AD4="大学院博士前期課程",入力シート!F94="新法"),"✓","")&amp;IF(AND(AD4="大学院博士前期課程",入力シート!F101="新法"),"✓","")&amp;IF(AND(AD4="大学院博士後期課程",入力シート!G73="新法"),"✓","")&amp;IF(AND(AD4="大学院博士後期課程",入力シート!G80="新法"),"✓","")&amp;IF(AND(AD4="大学院博士後期課程",入力シート!G87="新法"),"✓","")&amp;IF(AND(AD4="大学院博士後期課程",入力シート!G94="新法"),"✓","")&amp;IF(AND(AD4="大学院博士後期課程",入力シート!G101="新法"),"✓","")&amp;IF(AND(AD4="科目等履修生",入力シート!H73="新法"),"✓","")&amp;IF(AND(AD4="科目等履修生",入力シート!H80="新法"),"✓","")&amp;IF(AND(AD4="科目等履修生",入力シート!H87="新法"),"✓","")&amp;IF(AND(AD4="科目等履修生",入力シート!H94="新法"),"✓","")&amp;IF(AND(AD4="科目等履修生",入力シート!H101="新法"),"✓","")</f>
        <v/>
      </c>
      <c r="N53" s="53"/>
      <c r="O53" s="101"/>
      <c r="P53" s="152" t="s">
        <v>145</v>
      </c>
      <c r="Q53" s="153"/>
      <c r="R53" s="182" t="str">
        <f>IF(AND(AD4="大学",入力シート!C73="旧法"),"✓","")&amp;IF(AND(AD4="大学",入力シート!C80="旧法"),"✓","")&amp;IF(AND(AD4="大学",入力シート!C87="旧法"),"✓","")&amp;IF(AND(AD4="大学",入力シート!C94="旧法"),"✓","")&amp;IF(AND(AD4="大学",入力シート!C101="旧法"),"✓","")&amp;IF(AND(AD4="短期大学部",入力シート!D73="旧法"),"✓","")&amp;IF(AND(AD4="短期大学部",入力シート!D80="旧法"),"✓","")&amp;IF(AND(AD4="短期大学部",入力シート!D87="旧法"),"✓","")&amp;IF(AND(AD4="短期大学部",入力シート!D94="旧法"),"✓","")&amp;IF(AND(AD4="短期大学部",入力シート!D101="旧法"),"✓","")&amp;IF(AND(AD4="大学院修士課程",入力シート!E73="旧法"),"✓","")&amp;IF(AND(AD4="大学院修士課程",入力シート!E80="旧法"),"✓","")&amp;IF(AND(AD4="大学院修士課程",入力シート!E87="旧法"),"✓","")&amp;IF(AND(AD4="大学院修士課程",入力シート!E94="旧法"),"✓","")&amp;IF(AND(AD4="大学院修士課程",入力シート!E101="旧法"),"✓","")&amp;IF(AND(AD4="大学院博士前期課程",入力シート!F73="旧法"),"✓","")&amp;IF(AND(AD4="大学院博士前期課程",入力シート!F80="旧法"),"✓","")&amp;IF(AND(AD4="大学院博士前期課程",入力シート!F87="旧法"),"✓","")&amp;IF(AND(AD4="大学院博士前期課程",入力シート!F94="旧法"),"✓","")&amp;IF(AND(AD4="大学院博士前期課程",入力シート!F101="旧法"),"✓","")&amp;IF(AND(AD4="大学院博士後期課程",入力シート!G73="旧法"),"✓","")&amp;IF(AND(AD4="大学院博士後期課程",入力シート!G80="旧法"),"✓","")&amp;IF(AND(AD4="大学院博士後期課程",入力シート!G87="旧法"),"✓","")&amp;IF(AND(AD4="大学院博士後期課程",入力シート!G94="旧法"),"✓","")&amp;IF(AND(AD4="大学院博士後期課程",入力シート!G101="旧法"),"✓","")&amp;IF(AND(AD4="科目等履修生",入力シート!H73="旧法"),"✓","")&amp;IF(AND(AD4="科目等履修生",入力シート!H80="旧法"),"✓","")&amp;IF(AND(AD4="科目等履修生",入力シート!H87="旧法"),"✓","")&amp;IF(AND(AD4="科目等履修生",入力シート!H94="旧法"),"✓","")&amp;IF(AND(AD4="科目等履修生",入力シート!H101="旧法"),"✓","")</f>
        <v/>
      </c>
      <c r="S53" s="28"/>
      <c r="T53" s="28"/>
      <c r="U53" s="44"/>
      <c r="V53" s="25"/>
      <c r="W53" s="25"/>
      <c r="X53" s="231"/>
      <c r="Y53" s="231"/>
      <c r="Z53" s="231" t="s">
        <v>155</v>
      </c>
      <c r="AA53" s="231"/>
    </row>
    <row r="54" spans="1:27" ht="19.899999999999999" customHeight="1" x14ac:dyDescent="0.15">
      <c r="A54" s="148" t="s">
        <v>135</v>
      </c>
      <c r="B54" s="149"/>
      <c r="C54" s="95" t="s">
        <v>130</v>
      </c>
      <c r="D54" s="86" t="str">
        <f>IF(AND(AD4="大学",入力シート!C71="高等学校一種国語"),入力シート!C72,"")&amp;IF(AND(AD4="大学",入力シート!C78="高等学校一種国語"),入力シート!C79,"")&amp;IF(AND(AD4="大学",入力シート!C85="高等学校一種国語"),入力シート!C86,"")&amp;IF(AND(AD4="大学",入力シート!C92="高等学校一種国語"),入力シート!C93,"")&amp;IF(AND(AD4="大学",入力シート!C99="高等学校一種国語"),入力シート!C100,"")&amp;IF(AND(AD4="短期大学部",入力シート!D71="高等学校一種国語"),入力シート!D72,"")&amp;IF(AND(AD4="短期大学部",入力シート!D78="高等学校一種国語"),入力シート!D79,"")&amp;IF(AND(AD4="短期大学部",入力シート!D85="高等学校一種国語"),入力シート!D86,"")&amp;IF(AND(AD4="短期大学部",入力シート!D92="高等学校一種国語"),入力シート!D93,"")&amp;IF(AND(AD4="短期大学部",入力シート!D99="高等学校一種国語"),入力シート!D100,"")&amp;IF(AND(AD4="大学院修士課程",入力シート!E71="高等学校一種国語"),入力シート!E72,"")&amp;IF(AND(AD4="大学院修士課程",入力シート!E78="高等学校一種国語"),入力シート!E79,"")&amp;IF(AND(AD4="大学院修士課程",入力シート!E85="高等学校一種国語"),入力シート!E86,"")&amp;IF(AND(AD4="大学院修士課程",入力シート!E92="高等学校一種国語"),入力シート!E93,"")&amp;IF(AND(AD4="大学院修士課程",入力シート!E99="高等学校一種国語"),入力シート!E100,"")&amp;IF(AND(AD4="大学院博士前期課程",入力シート!F71="高等学校一種国語"),入力シート!F72,"")&amp;IF(AND(AD4="大学院博士前期課程",入力シート!F78="高等学校一種国語"),入力シート!F79,"")&amp;IF(AND(AD4="大学院博士前期課程",入力シート!F85="高等学校一種国語"),入力シート!F86,"")&amp;IF(AND(AD4="大学院博士前期課程",入力シート!F92="高等学校一種国語"),入力シート!F93,"")&amp;IF(AND(AD4="大学院博士前期課程",入力シート!F99="高等学校一種国語"),入力シート!F100,"")&amp;IF(AND(AD4="大学院博士後期課程",入力シート!G71="高等学校一種国語"),入力シート!G72,"")&amp;IF(AND(AD4="大学院博士後期課程",入力シート!G78="高等学校一種国語"),入力シート!G79,"")&amp;IF(AND(AD4="大学院博士後期課程",入力シート!G85="高等学校一種国語"),入力シート!G86,"")&amp;IF(AND(AD4="大学院博士後期課程",入力シート!G92="高等学校一種国語"),入力シート!G93,"")&amp;IF(AND(AD4="大学院博士後期課程",入力シート!G99="高等学校一種国語"),入力シート!G100,"")&amp;IF(AND(AD4="科目等履修生",入力シート!H71="高等学校一種国語"),入力シート!H72,"")&amp;IF(AND(AD4="科目等履修生",入力シート!H78="高等学校一種国語"),入力シート!H79,"")&amp;IF(AND(AD4="科目等履修生",入力シート!H85="高等学校一種国語"),入力シート!H86,"")&amp;IF(AND(AD4="科目等履修生",入力シート!H92="高等学校一種国語"),入力シート!H93,"")&amp;IF(AND(AD4="科目等履修生",入力シート!H99="高等学校一種国語"),入力シート!H100,"")</f>
        <v/>
      </c>
      <c r="E54" s="87" t="s">
        <v>129</v>
      </c>
      <c r="F54" s="248"/>
      <c r="G54" s="249"/>
      <c r="H54" s="99" t="str">
        <f>IF(AND(AD4="大学",入力シート!C71="高等学校専修国語"),入力シート!C72,"")&amp;IF(AND(AD4="大学",入力シート!C78="高等学校専修国語"),入力シート!C79,"")&amp;IF(AND(AD4="大学",入力シート!C85="高等学校専修国語"),入力シート!C86,"")&amp;IF(AND(AD4="大学",入力シート!C92="高等学校専修国語"),入力シート!C93,"")&amp;IF(AND(AD4="大学",入力シート!C99="高等学校専修国語"),入力シート!C100,"")&amp;IF(AND(AD4="短期大学部",入力シート!D71="高等学校専修国語"),入力シート!D72,"")&amp;IF(AND(AD4="短期大学部",入力シート!D78="高等学校専修国語"),入力シート!D79,"")&amp;IF(AND(AD4="短期大学部",入力シート!D85="高等学校専修国語"),入力シート!D86,"")&amp;IF(AND(AD4="短期大学部",入力シート!D92="高等学校専修国語"),入力シート!D93,"")&amp;IF(AND(AD4="短期大学部",入力シート!D99="高等学校専修国語"),入力シート!D100,"")&amp;IF(AND(AD4="大学院修士課程",入力シート!E71="高等学校専修国語"),入力シート!E72,"")&amp;IF(AND(AD4="大学院修士課程",入力シート!E78="高等学校専修国語"),入力シート!E79,"")&amp;IF(AND(AD4="大学院修士課程",入力シート!E85="高等学校専修国語"),入力シート!E86,"")&amp;IF(AND(AD4="大学院修士課程",入力シート!E92="高等学校専修国語"),入力シート!E93,"")&amp;IF(AND(AD4="大学院修士課程",入力シート!E99="高等学校専修国語"),入力シート!E100,"")&amp;IF(AND(AD4="大学院博士前期課程",入力シート!F71="高等学校専修国語"),入力シート!F72,"")&amp;IF(AND(AD4="大学院博士前期課程",入力シート!F78="高等学校専修国語"),入力シート!F79,"")&amp;IF(AND(AD4="大学院博士前期課程",入力シート!F85="高等学校専修国語"),入力シート!F86,"")&amp;IF(AND(AD4="大学院博士前期課程",入力シート!F92="高等学校専修国語"),入力シート!F93,"")&amp;IF(AND(AD4="大学院博士前期課程",入力シート!F99="高等学校専修国語"),入力シート!F100,"")&amp;IF(AND(AD4="大学院博士後期課程",入力シート!G71="高等学校専修国語"),入力シート!G72,"")&amp;IF(AND(AD4="大学院博士後期課程",入力シート!G78="高等学校専修国語"),入力シート!G79,"")&amp;IF(AND(AD4="大学院博士後期課程",入力シート!G85="高等学校専修国語"),入力シート!G86,"")&amp;IF(AND(AD4="大学院博士後期課程",入力シート!G92="高等学校専修国語"),入力シート!G93,"")&amp;IF(AND(AD4="大学院博士後期課程",入力シート!G99="高等学校専修国語"),入力シート!G100,"")&amp;IF(AND(AD4="科目等履修生",入力シート!H71="高等学校専修国語"),入力シート!H72,"")&amp;IF(AND(AD4="科目等履修生",入力シート!H78="高等学校専修国語"),入力シート!H79,"")&amp;IF(AND(AD4="科目等履修生",入力シート!H85="高等学校専修国語"),入力シート!H86,"")&amp;IF(AND(AD4="科目等履修生",入力シート!H92="高等学校専修国語"),入力シート!H93,"")&amp;IF(AND(AD4="科目等履修生",入力シート!H99="高等学校専修国語"),入力シート!H100,"")</f>
        <v/>
      </c>
      <c r="I54" s="88" t="s">
        <v>129</v>
      </c>
      <c r="J54" s="25"/>
      <c r="K54" s="151"/>
      <c r="L54" s="153"/>
      <c r="M54" s="239"/>
      <c r="N54" s="53"/>
      <c r="O54" s="28"/>
      <c r="P54" s="152"/>
      <c r="Q54" s="153"/>
      <c r="R54" s="192"/>
      <c r="S54" s="28"/>
      <c r="T54" s="28"/>
      <c r="U54" s="44"/>
      <c r="V54" s="25"/>
      <c r="W54" s="25"/>
      <c r="X54" s="231"/>
      <c r="Y54" s="231"/>
      <c r="Z54" s="231" t="s">
        <v>155</v>
      </c>
      <c r="AA54" s="231"/>
    </row>
    <row r="55" spans="1:27" ht="19.899999999999999" customHeight="1" thickBot="1" x14ac:dyDescent="0.2">
      <c r="A55" s="151"/>
      <c r="B55" s="152"/>
      <c r="C55" s="95" t="s">
        <v>131</v>
      </c>
      <c r="D55" s="86" t="str">
        <f>IF(AND(AD4="大学",入力シート!C71="高等学校一種英語"),入力シート!C72,"")&amp;IF(AND(AD4="大学",入力シート!C78="高等学校一種英語"),入力シート!C79,"")&amp;IF(AND(AD4="大学",入力シート!C85="高等学校一種英語"),入力シート!C86,"")&amp;IF(AND(AD4="大学",入力シート!C92="高等学校一種英語"),入力シート!C93,"")&amp;IF(AND(AD4="大学",入力シート!C99="高等学校一種英語"),入力シート!C100,"")&amp;IF(AND(AD4="短期大学部",入力シート!D71="高等学校一種英語"),入力シート!D72,"")&amp;IF(AND(AD4="短期大学部",入力シート!D78="高等学校一種英語"),入力シート!D79,"")&amp;IF(AND(AD4="短期大学部",入力シート!D85="高等学校一種英語"),入力シート!D86,"")&amp;IF(AND(AD4="短期大学部",入力シート!D92="高等学校一種英語"),入力シート!D93,"")&amp;IF(AND(AD4="短期大学部",入力シート!D99="高等学校一種英語"),入力シート!D100,"")&amp;IF(AND(AD4="大学院修士課程",入力シート!E71="高等学校一種英語"),入力シート!E72,"")&amp;IF(AND(AD4="大学院修士課程",入力シート!E78="高等学校一種英語"),入力シート!E79,"")&amp;IF(AND(AD4="大学院修士課程",入力シート!E85="高等学校一種英語"),入力シート!E86,"")&amp;IF(AND(AD4="大学院修士課程",入力シート!E92="高等学校一種英語"),入力シート!E93,"")&amp;IF(AND(AD4="大学院修士課程",入力シート!E99="高等学校一種英語"),入力シート!E100,"")&amp;IF(AND(AD4="大学院博士前期課程",入力シート!F71="高等学校一種英語"),入力シート!F72,"")&amp;IF(AND(AD4="大学院博士前期課程",入力シート!F78="高等学校一種英語"),入力シート!F79,"")&amp;IF(AND(AD4="大学院博士前期課程",入力シート!F85="高等学校一種英語"),入力シート!F86,"")&amp;IF(AND(AD4="大学院博士前期課程",入力シート!F92="高等学校一種英語"),入力シート!F93,"")&amp;IF(AND(AD4="大学院博士前期課程",入力シート!F99="高等学校一種英語"),入力シート!F100,"")&amp;IF(AND(AD4="大学院博士後期課程",入力シート!G71="高等学校一種英語"),入力シート!G72,"")&amp;IF(AND(AD4="大学院博士後期課程",入力シート!G78="高等学校一種英語"),入力シート!G79,"")&amp;IF(AND(AD4="大学院博士後期課程",入力シート!G85="高等学校一種英語"),入力シート!G86,"")&amp;IF(AND(AD4="大学院博士後期課程",入力シート!G92="高等学校一種英語"),入力シート!G93,"")&amp;IF(AND(AD4="大学院博士後期課程",入力シート!G99="高等学校一種英語"),入力シート!G100,"")&amp;IF(AND(AD4="科目等履修生",入力シート!H71="高等学校一種英語"),入力シート!H72,"")&amp;IF(AND(AD4="科目等履修生",入力シート!H78="高等学校一種英語"),入力シート!H79,"")&amp;IF(AND(AD4="科目等履修生",入力シート!H85="高等学校一種英語"),入力シート!H86,"")&amp;IF(AND(AD4="科目等履修生",入力シート!H92="高等学校一種英語"),入力シート!H93,"")&amp;IF(AND(AD4="科目等履修生",入力シート!H99="高等学校一種英語"),入力シート!H100,"")</f>
        <v/>
      </c>
      <c r="E55" s="87" t="s">
        <v>129</v>
      </c>
      <c r="F55" s="248"/>
      <c r="G55" s="249"/>
      <c r="H55" s="99" t="str">
        <f>IF(AND(AD4="大学",入力シート!C71="高等学校専修英語"),入力シート!C72,"")&amp;IF(AND(AD4="大学",入力シート!C78="高等学校専修英語"),入力シート!C79,"")&amp;IF(AND(AD4="大学",入力シート!C85="高等学校専修英語"),入力シート!C86,"")&amp;IF(AND(AD4="大学",入力シート!C92="高等学校専修英語"),入力シート!C93,"")&amp;IF(AND(AD4="大学",入力シート!C99="高等学校専修英語"),入力シート!C100,"")&amp;IF(AND(AD4="短期大学部",入力シート!D71="高等学校専修英語"),入力シート!D72,"")&amp;IF(AND(AD4="短期大学部",入力シート!D78="高等学校専修英語"),入力シート!D79,"")&amp;IF(AND(AD4="短期大学部",入力シート!D85="高等学校専修英語"),入力シート!D86,"")&amp;IF(AND(AD4="短期大学部",入力シート!D92="高等学校専修英語"),入力シート!D93,"")&amp;IF(AND(AD4="短期大学部",入力シート!D99="高等学校専修英語"),入力シート!D100,"")&amp;IF(AND(AD4="大学院修士課程",入力シート!E71="高等学校専修英語"),入力シート!E72,"")&amp;IF(AND(AD4="大学院修士課程",入力シート!E78="高等学校専修英語"),入力シート!E79,"")&amp;IF(AND(AD4="大学院修士課程",入力シート!E85="高等学校専修英語"),入力シート!E86,"")&amp;IF(AND(AD4="大学院修士課程",入力シート!E92="高等学校専修英語"),入力シート!E93,"")&amp;IF(AND(AD4="大学院修士課程",入力シート!E99="高等学校専修英語"),入力シート!E100,"")&amp;IF(AND(AD4="大学院博士前期課程",入力シート!F71="高等学校専修英語"),入力シート!F72,"")&amp;IF(AND(AD4="大学院博士前期課程",入力シート!F78="高等学校専修英語"),入力シート!F79,"")&amp;IF(AND(AD4="大学院博士前期課程",入力シート!F85="高等学校専修英語"),入力シート!F86,"")&amp;IF(AND(AD4="大学院博士前期課程",入力シート!F92="高等学校専修英語"),入力シート!F93,"")&amp;IF(AND(AD4="大学院博士前期課程",入力シート!F99="高等学校専修英語"),入力シート!F100,"")&amp;IF(AND(AD4="大学院博士後期課程",入力シート!G71="高等学校専修英語"),入力シート!G72,"")&amp;IF(AND(AD4="大学院博士後期課程",入力シート!G78="高等学校専修英語"),入力シート!G79,"")&amp;IF(AND(AD4="大学院博士後期課程",入力シート!G85="高等学校専修英語"),入力シート!G86,"")&amp;IF(AND(AD4="大学院博士後期課程",入力シート!G92="高等学校専修英語"),入力シート!G93,"")&amp;IF(AND(AD4="大学院博士後期課程",入力シート!G99="高等学校専修英語"),入力シート!G100,"")&amp;IF(AND(AD4="科目等履修生",入力シート!H71="高等学校専修英語"),入力シート!H72,"")&amp;IF(AND(AD4="科目等履修生",入力シート!H78="高等学校専修英語"),入力シート!H79,"")&amp;IF(AND(AD4="科目等履修生",入力シート!H85="高等学校専修英語"),入力シート!H86,"")&amp;IF(AND(AD4="科目等履修生",入力シート!H92="高等学校専修英語"),入力シート!H93,"")&amp;IF(AND(AD4="科目等履修生",入力シート!H99="高等学校専修英語"),入力シート!H100,"")</f>
        <v/>
      </c>
      <c r="I55" s="88" t="s">
        <v>129</v>
      </c>
      <c r="J55" s="25"/>
      <c r="K55" s="102"/>
      <c r="L55" s="103"/>
      <c r="M55" s="103"/>
      <c r="N55" s="103"/>
      <c r="O55" s="103"/>
      <c r="P55" s="103"/>
      <c r="Q55" s="103"/>
      <c r="R55" s="103"/>
      <c r="S55" s="103"/>
      <c r="T55" s="58"/>
      <c r="U55" s="104"/>
      <c r="V55" s="25"/>
      <c r="W55" s="25"/>
      <c r="X55" s="231"/>
      <c r="Y55" s="231"/>
      <c r="Z55" s="231" t="s">
        <v>155</v>
      </c>
      <c r="AA55" s="231"/>
    </row>
    <row r="56" spans="1:27" ht="19.899999999999999" customHeight="1" thickBot="1" x14ac:dyDescent="0.2">
      <c r="A56" s="151"/>
      <c r="B56" s="152"/>
      <c r="C56" s="95" t="s">
        <v>133</v>
      </c>
      <c r="D56" s="86" t="str">
        <f>IF(AND(AD4="大学",入力シート!C71="高等学校一種地理歴史"),入力シート!C72,"")&amp;IF(AND(AD4="大学",入力シート!C78="高等学校一種地理歴史"),入力シート!C79,"")&amp;IF(AND(AD4="大学",入力シート!C85="高等学校一種地理歴史"),入力シート!C86,"")&amp;IF(AND(AD4="大学",入力シート!C92="高等学校一種地理歴史"),入力シート!C93,"")&amp;IF(AND(AD4="大学",入力シート!C99="高等学校一種地理歴史"),入力シート!C100,"")&amp;IF(AND(AD4="短期大学部",入力シート!D71="高等学校一種地理歴史"),入力シート!D72,"")&amp;IF(AND(AD4="短期大学部",入力シート!D78="高等学校一種地理歴史"),入力シート!D79,"")&amp;IF(AND(AD4="短期大学部",入力シート!D85="高等学校一種地理歴史"),入力シート!D86,"")&amp;IF(AND(AD4="短期大学部",入力シート!D92="高等学校一種地理歴史"),入力シート!D93,"")&amp;IF(AND(AD4="短期大学部",入力シート!D99="高等学校一種地理歴史"),入力シート!D100,"")&amp;IF(AND(AD4="大学院修士課程",入力シート!E71="高等学校一種地理歴史"),入力シート!E72,"")&amp;IF(AND(AD4="大学院修士課程",入力シート!E78="高等学校一種地理歴史"),入力シート!E79,"")&amp;IF(AND(AD4="大学院修士課程",入力シート!E85="高等学校一種地理歴史"),入力シート!E86,"")&amp;IF(AND(AD4="大学院修士課程",入力シート!E92="高等学校一種地理歴史"),入力シート!E93,"")&amp;IF(AND(AD4="大学院修士課程",入力シート!E99="高等学校一種地理歴史"),入力シート!E100,"")&amp;IF(AND(AD4="大学院博士前期課程",入力シート!F71="高等学校一種地理歴史"),入力シート!F72,"")&amp;IF(AND(AD4="大学院博士前期課程",入力シート!F78="高等学校一種地理歴史"),入力シート!F79,"")&amp;IF(AND(AD4="大学院博士前期課程",入力シート!F85="高等学校一種地理歴史"),入力シート!F86,"")&amp;IF(AND(AD4="大学院博士前期課程",入力シート!F92="高等学校一種地理歴史"),入力シート!F93,"")&amp;IF(AND(AD4="大学院博士前期課程",入力シート!F99="高等学校一種地理歴史"),入力シート!F100,"")&amp;IF(AND(AD4="大学院博士後期課程",入力シート!G71="高等学校一種地理歴史"),入力シート!G72,"")&amp;IF(AND(AD4="大学院博士後期課程",入力シート!G78="高等学校一種地理歴史"),入力シート!G79,"")&amp;IF(AND(AD4="大学院博士後期課程",入力シート!G85="高等学校一種地理歴史"),入力シート!G86,"")&amp;IF(AND(AD4="大学院博士後期課程",入力シート!G92="高等学校一種地理歴史"),入力シート!G93,"")&amp;IF(AND(AD4="大学院博士後期課程",入力シート!G99="高等学校一種地理歴史"),入力シート!G100,"")&amp;IF(AND(AD4="科目等履修生",入力シート!H71="高等学校一種地理歴史"),入力シート!H72,"")&amp;IF(AND(AD4="科目等履修生",入力シート!H78="高等学校一種地理歴史"),入力シート!H79,"")&amp;IF(AND(AD4="科目等履修生",入力シート!H85="高等学校一種地理歴史"),入力シート!H86,"")&amp;IF(AND(AD4="科目等履修生",入力シート!H92="高等学校一種地理歴史"),入力シート!H93,"")&amp;IF(AND(AD4="科目等履修生",入力シート!H99="高等学校一種地理歴史"),入力シート!H100,"")</f>
        <v/>
      </c>
      <c r="E56" s="87" t="s">
        <v>129</v>
      </c>
      <c r="F56" s="248"/>
      <c r="G56" s="249"/>
      <c r="H56" s="99" t="str">
        <f>IF(AND(AD4="大学",入力シート!C71="高等学校専修地理歴史"),入力シート!C72,"")&amp;IF(AND(AD4="大学",入力シート!C78="高等学校専修地理歴史"),入力シート!C79,"")&amp;IF(AND(AD4="大学",入力シート!C85="高等学校専修地理歴史"),入力シート!C86,"")&amp;IF(AND(AD4="大学",入力シート!C92="高等学校専修地理歴史"),入力シート!C93,"")&amp;IF(AND(AD4="大学",入力シート!C99="高等学校専修地理歴史"),入力シート!C100,"")&amp;IF(AND(AD4="短期大学部",入力シート!D71="高等学校専修地理歴史"),入力シート!D72,"")&amp;IF(AND(AD4="短期大学部",入力シート!D78="高等学校専修地理歴史"),入力シート!D79,"")&amp;IF(AND(AD4="短期大学部",入力シート!D85="高等学校専修地理歴史"),入力シート!D86,"")&amp;IF(AND(AD4="短期大学部",入力シート!D92="高等学校専修地理歴史"),入力シート!D93,"")&amp;IF(AND(AD4="短期大学部",入力シート!D99="高等学校専修地理歴史"),入力シート!D100,"")&amp;IF(AND(AD4="大学院修士課程",入力シート!E71="高等学校専修地理歴史"),入力シート!E72,"")&amp;IF(AND(AD4="大学院修士課程",入力シート!E78="高等学校専修地理歴史"),入力シート!E79,"")&amp;IF(AND(AD4="大学院修士課程",入力シート!E85="高等学校専修地理歴史"),入力シート!E86,"")&amp;IF(AND(AD4="大学院修士課程",入力シート!E92="高等学校専修地理歴史"),入力シート!E93,"")&amp;IF(AND(AD4="大学院修士課程",入力シート!E99="高等学校専修地理歴史"),入力シート!E100,"")&amp;IF(AND(AD4="大学院博士前期課程",入力シート!F71="高等学校専修地理歴史"),入力シート!F72,"")&amp;IF(AND(AD4="大学院博士前期課程",入力シート!F78="高等学校専修地理歴史"),入力シート!F79,"")&amp;IF(AND(AD4="大学院博士前期課程",入力シート!F85="高等学校専修地理歴史"),入力シート!F86,"")&amp;IF(AND(AD4="大学院博士前期課程",入力シート!F92="高等学校専修地理歴史"),入力シート!F93,"")&amp;IF(AND(AD4="大学院博士前期課程",入力シート!F99="高等学校専修地理歴史"),入力シート!F100,"")&amp;IF(AND(AD4="大学院博士後期課程",入力シート!G71="高等学校専修地理歴史"),入力シート!G72,"")&amp;IF(AND(AD4="大学院博士後期課程",入力シート!G78="高等学校専修地理歴史"),入力シート!G79,"")&amp;IF(AND(AD4="大学院博士後期課程",入力シート!G85="高等学校専修地理歴史"),入力シート!G86,"")&amp;IF(AND(AD4="大学院博士後期課程",入力シート!G92="高等学校専修地理歴史"),入力シート!G93,"")&amp;IF(AND(AD4="大学院博士後期課程",入力シート!G99="高等学校専修地理歴史"),入力シート!G100,"")&amp;IF(AND(AD4="科目等履修生",入力シート!H71="高等学校専修地理歴史"),入力シート!H72,"")&amp;IF(AND(AD4="科目等履修生",入力シート!H78="高等学校専修地理歴史"),入力シート!H79,"")&amp;IF(AND(AD4="科目等履修生",入力シート!H85="高等学校専修地理歴史"),入力シート!H86,"")&amp;IF(AND(AD4="科目等履修生",入力シート!H92="高等学校専修地理歴史"),入力シート!H93,"")&amp;IF(AND(AD4="科目等履修生",入力シート!H99="高等学校専修地理歴史"),入力シート!H100,"")</f>
        <v/>
      </c>
      <c r="I56" s="88" t="s">
        <v>129</v>
      </c>
      <c r="J56" s="25"/>
      <c r="K56" s="25"/>
      <c r="L56" s="25"/>
      <c r="M56" s="25"/>
      <c r="N56" s="25"/>
      <c r="O56" s="25"/>
      <c r="P56" s="25"/>
      <c r="Q56" s="25"/>
      <c r="R56" s="25"/>
      <c r="S56" s="25"/>
      <c r="T56" s="25"/>
      <c r="U56" s="25"/>
      <c r="V56" s="25"/>
      <c r="W56" s="25"/>
      <c r="X56" s="231"/>
      <c r="Y56" s="231"/>
      <c r="Z56" s="231" t="s">
        <v>155</v>
      </c>
      <c r="AA56" s="231"/>
    </row>
    <row r="57" spans="1:27" ht="19.899999999999999" customHeight="1" x14ac:dyDescent="0.15">
      <c r="A57" s="151"/>
      <c r="B57" s="152"/>
      <c r="C57" s="95" t="s">
        <v>134</v>
      </c>
      <c r="D57" s="86" t="str">
        <f>IF(AND(AD4="大学",入力シート!C71="高等学校一種公民"),入力シート!C72,"")&amp;IF(AND(AD4="大学",入力シート!C78="高等学校一種公民"),入力シート!C79,"")&amp;IF(AND(AD4="大学",入力シート!C85="高等学校一種公民"),入力シート!C86,"")&amp;IF(AND(AD4="大学",入力シート!C92="高等学校一種公民"),入力シート!C93,"")&amp;IF(AND(AD4="大学",入力シート!C99="高等学校一種公民"),入力シート!C100,"")&amp;IF(AND(AD4="短期大学部",入力シート!D71="高等学校一種公民"),入力シート!D72,"")&amp;IF(AND(AD4="短期大学部",入力シート!D78="高等学校一種公民"),入力シート!D79,"")&amp;IF(AND(AD4="短期大学部",入力シート!D85="高等学校一種公民"),入力シート!D86,"")&amp;IF(AND(AD4="短期大学部",入力シート!D92="高等学校一種公民"),入力シート!D93,"")&amp;IF(AND(AD4="短期大学部",入力シート!D99="高等学校一種公民"),入力シート!D100,"")&amp;IF(AND(AD4="大学院修士課程",入力シート!E71="高等学校一種公民"),入力シート!E72,"")&amp;IF(AND(AD4="大学院修士課程",入力シート!E78="高等学校一種公民"),入力シート!E79,"")&amp;IF(AND(AD4="大学院修士課程",入力シート!E85="高等学校一種公民"),入力シート!E86,"")&amp;IF(AND(AD4="大学院修士課程",入力シート!E92="高等学校一種公民"),入力シート!E93,"")&amp;IF(AND(AD4="大学院修士課程",入力シート!E99="高等学校一種公民"),入力シート!E100,"")&amp;IF(AND(AD4="大学院博士前期課程",入力シート!F71="高等学校一種公民"),入力シート!F72,"")&amp;IF(AND(AD4="大学院博士前期課程",入力シート!F78="高等学校一種公民"),入力シート!F79,"")&amp;IF(AND(AD4="大学院博士前期課程",入力シート!F85="高等学校一種公民"),入力シート!F86,"")&amp;IF(AND(AD4="大学院博士前期課程",入力シート!F92="高等学校一種公民"),入力シート!F93,"")&amp;IF(AND(AD4="大学院博士前期課程",入力シート!F99="高等学校一種公民"),入力シート!F100,"")&amp;IF(AND(AD4="大学院博士後期課程",入力シート!G71="高等学校一種公民"),入力シート!G72,"")&amp;IF(AND(AD4="大学院博士後期課程",入力シート!G78="高等学校一種公民"),入力シート!G79,"")&amp;IF(AND(AD4="大学院博士後期課程",入力シート!G85="高等学校一種公民"),入力シート!G86,"")&amp;IF(AND(AD4="大学院博士後期課程",入力シート!G92="高等学校一種公民"),入力シート!G93,"")&amp;IF(AND(AD4="大学院博士後期課程",入力シート!G99="高等学校一種公民"),入力シート!G100,"")&amp;IF(AND(AD4="科目等履修生",入力シート!H71="高等学校一種公民"),入力シート!H72,"")&amp;IF(AND(AD4="科目等履修生",入力シート!H78="高等学校一種公民"),入力シート!H79,"")&amp;IF(AND(AD4="科目等履修生",入力シート!H85="高等学校一種公民"),入力シート!H86,"")&amp;IF(AND(AD4="科目等履修生",入力シート!H92="高等学校一種公民"),入力シート!H93,"")&amp;IF(AND(AD4="科目等履修生",入力シート!H99="高等学校一種公民"),入力シート!H100,"")</f>
        <v/>
      </c>
      <c r="E57" s="87" t="s">
        <v>129</v>
      </c>
      <c r="F57" s="248"/>
      <c r="G57" s="249"/>
      <c r="H57" s="99" t="str">
        <f>IF(AND(AD4="大学",入力シート!C71="高等学校専修公民"),入力シート!C72,"")&amp;IF(AND(AD4="大学",入力シート!C78="高等学校専修公民"),入力シート!C79,"")&amp;IF(AND(AD4="大学",入力シート!C85="高等学校専修公民"),入力シート!C86,"")&amp;IF(AND(AD4="大学",入力シート!C92="高等学校専修公民"),入力シート!C93,"")&amp;IF(AND(AD4="大学",入力シート!C99="高等学校専修公民"),入力シート!C100,"")&amp;IF(AND(AD4="短期大学部",入力シート!D71="高等学校専修公民"),入力シート!D72,"")&amp;IF(AND(AD4="短期大学部",入力シート!D78="高等学校専修公民"),入力シート!D79,"")&amp;IF(AND(AD4="短期大学部",入力シート!D85="高等学校専修公民"),入力シート!D86,"")&amp;IF(AND(AD4="短期大学部",入力シート!D92="高等学校専修公民"),入力シート!D93,"")&amp;IF(AND(AD4="短期大学部",入力シート!D99="高等学校専修公民"),入力シート!D100,"")&amp;IF(AND(AD4="大学院修士課程",入力シート!E71="高等学校専修公民"),入力シート!E72,"")&amp;IF(AND(AD4="大学院修士課程",入力シート!E78="高等学校専修公民"),入力シート!E79,"")&amp;IF(AND(AD4="大学院修士課程",入力シート!E85="高等学校専修公民"),入力シート!E86,"")&amp;IF(AND(AD4="大学院修士課程",入力シート!E92="高等学校専修公民"),入力シート!E93,"")&amp;IF(AND(AD4="大学院修士課程",入力シート!E99="高等学校専修公民"),入力シート!E100,"")&amp;IF(AND(AD4="大学院博士前期課程",入力シート!F71="高等学校専修公民"),入力シート!F72,"")&amp;IF(AND(AD4="大学院博士前期課程",入力シート!F78="高等学校専修公民"),入力シート!F79,"")&amp;IF(AND(AD4="大学院博士前期課程",入力シート!F85="高等学校専修公民"),入力シート!F86,"")&amp;IF(AND(AD4="大学院博士前期課程",入力シート!F92="高等学校専修公民"),入力シート!F93,"")&amp;IF(AND(AD4="大学院博士前期課程",入力シート!F99="高等学校専修公民"),入力シート!F100,"")&amp;IF(AND(AD4="大学院博士後期課程",入力シート!G71="高等学校専修公民"),入力シート!G72,"")&amp;IF(AND(AD4="大学院博士後期課程",入力シート!G78="高等学校専修公民"),入力シート!G79,"")&amp;IF(AND(AD4="大学院博士後期課程",入力シート!G85="高等学校専修公民"),入力シート!G86,"")&amp;IF(AND(AD4="大学院博士後期課程",入力シート!G92="高等学校専修公民"),入力シート!G93,"")&amp;IF(AND(AD4="大学院博士後期課程",入力シート!G99="高等学校専修公民"),入力シート!G100,"")&amp;IF(AND(AD4="科目等履修生",入力シート!H71="高等学校専修公民"),入力シート!H72,"")&amp;IF(AND(AD4="科目等履修生",入力シート!H78="高等学校専修公民"),入力シート!H79,"")&amp;IF(AND(AD4="科目等履修生",入力シート!H85="高等学校専修公民"),入力シート!H86,"")&amp;IF(AND(AD4="科目等履修生",入力シート!H92="高等学校専修公民"),入力シート!H93,"")&amp;IF(AND(AD4="科目等履修生",入力シート!H99="高等学校専修公民"),入力シート!H100,"")</f>
        <v/>
      </c>
      <c r="I57" s="88" t="s">
        <v>129</v>
      </c>
      <c r="J57" s="25"/>
      <c r="K57" s="232" t="s">
        <v>146</v>
      </c>
      <c r="L57" s="233"/>
      <c r="M57" s="233"/>
      <c r="N57" s="233"/>
      <c r="O57" s="233"/>
      <c r="P57" s="233"/>
      <c r="Q57" s="233"/>
      <c r="R57" s="233"/>
      <c r="S57" s="233"/>
      <c r="T57" s="233"/>
      <c r="U57" s="234"/>
      <c r="V57" s="25"/>
      <c r="W57" s="25"/>
      <c r="X57" s="25"/>
      <c r="Y57" s="25"/>
      <c r="Z57" s="25"/>
      <c r="AA57" s="25"/>
    </row>
    <row r="58" spans="1:27" ht="19.899999999999999" customHeight="1" thickBot="1" x14ac:dyDescent="0.2">
      <c r="A58" s="151"/>
      <c r="B58" s="152"/>
      <c r="C58" s="95" t="s">
        <v>30</v>
      </c>
      <c r="D58" s="86" t="str">
        <f>IF(AND(AD4="大学",入力シート!C71="高等学校一種音楽"),入力シート!C72,"")&amp;IF(AND(AD4="大学",入力シート!C78="高等学校一種音楽"),入力シート!C79,"")&amp;IF(AND(AD4="大学",入力シート!C85="高等学校一種音楽"),入力シート!C86,"")&amp;IF(AND(AD4="大学",入力シート!C92="高等学校一種音楽"),入力シート!C93,"")&amp;IF(AND(AD4="大学",入力シート!C99="高等学校一種音楽"),入力シート!C100,"")&amp;IF(AND(AD4="短期大学部",入力シート!D71="高等学校一種音楽"),入力シート!D72,"")&amp;IF(AND(AD4="短期大学部",入力シート!D78="高等学校一種音楽"),入力シート!D79,"")&amp;IF(AND(AD4="短期大学部",入力シート!D85="高等学校一種音楽"),入力シート!D86,"")&amp;IF(AND(AD4="短期大学部",入力シート!D92="高等学校一種音楽"),入力シート!D93,"")&amp;IF(AND(AD4="短期大学部",入力シート!D99="高等学校一種音楽"),入力シート!D100,"")&amp;IF(AND(AD4="大学院修士課程",入力シート!E71="高等学校一種音楽"),入力シート!E72,"")&amp;IF(AND(AD4="大学院修士課程",入力シート!E78="高等学校一種音楽"),入力シート!E79,"")&amp;IF(AND(AD4="大学院修士課程",入力シート!E85="高等学校一種音楽"),入力シート!E86,"")&amp;IF(AND(AD4="大学院修士課程",入力シート!E92="高等学校一種音楽"),入力シート!E93,"")&amp;IF(AND(AD4="大学院修士課程",入力シート!E99="高等学校一種音楽"),入力シート!E100,"")&amp;IF(AND(AD4="大学院博士前期課程",入力シート!F71="高等学校一種音楽"),入力シート!F72,"")&amp;IF(AND(AD4="大学院博士前期課程",入力シート!F78="高等学校一種音楽"),入力シート!F79,"")&amp;IF(AND(AD4="大学院博士前期課程",入力シート!F85="高等学校一種音楽"),入力シート!F86,"")&amp;IF(AND(AD4="大学院博士前期課程",入力シート!F92="高等学校一種音楽"),入力シート!F93,"")&amp;IF(AND(AD4="大学院博士前期課程",入力シート!F99="高等学校一種音楽"),入力シート!F100,"")&amp;IF(AND(AD4="大学院博士後期課程",入力シート!G71="高等学校一種音楽"),入力シート!G72,"")&amp;IF(AND(AD4="大学院博士後期課程",入力シート!G78="高等学校一種音楽"),入力シート!G79,"")&amp;IF(AND(AD4="大学院博士後期課程",入力シート!G85="高等学校一種音楽"),入力シート!G86,"")&amp;IF(AND(AD4="大学院博士後期課程",入力シート!G92="高等学校一種音楽"),入力シート!G93,"")&amp;IF(AND(AD4="大学院博士後期課程",入力シート!G99="高等学校一種音楽"),入力シート!G100,"")&amp;IF(AND(AD4="科目等履修生",入力シート!H71="高等学校一種音楽"),入力シート!H72,"")&amp;IF(AND(AD4="科目等履修生",入力シート!H78="高等学校一種音楽"),入力シート!H79,"")&amp;IF(AND(AD4="科目等履修生",入力シート!H85="高等学校一種音楽"),入力シート!H86,"")&amp;IF(AND(AD4="科目等履修生",入力シート!H92="高等学校一種音楽"),入力シート!H93,"")&amp;IF(AND(AD4="科目等履修生",入力シート!H99="高等学校一種音楽"),入力シート!H100,"")</f>
        <v/>
      </c>
      <c r="E58" s="87" t="s">
        <v>129</v>
      </c>
      <c r="F58" s="248"/>
      <c r="G58" s="249"/>
      <c r="H58" s="99" t="str">
        <f>IF(AND(AD4="大学",入力シート!C71="高等学校専修音楽"),入力シート!C72,"")&amp;IF(AND(AD4="大学",入力シート!C78="高等学校専修音楽"),入力シート!C79,"")&amp;IF(AND(AD4="大学",入力シート!C85="高等学校専修音楽"),入力シート!C86,"")&amp;IF(AND(AD4="大学",入力シート!C92="高等学校専修音楽"),入力シート!C93,"")&amp;IF(AND(AD4="大学",入力シート!C99="高等学校専修音楽"),入力シート!C100,"")&amp;IF(AND(AD4="短期大学部",入力シート!D71="高等学校専修音楽"),入力シート!D72,"")&amp;IF(AND(AD4="短期大学部",入力シート!D78="高等学校専修音楽"),入力シート!D79,"")&amp;IF(AND(AD4="短期大学部",入力シート!D85="高等学校専修音楽"),入力シート!D86,"")&amp;IF(AND(AD4="短期大学部",入力シート!D92="高等学校専修音楽"),入力シート!D93,"")&amp;IF(AND(AD4="短期大学部",入力シート!D99="高等学校専修音楽"),入力シート!D100,"")&amp;IF(AND(AD4="大学院修士課程",入力シート!E71="高等学校専修音楽"),入力シート!E72,"")&amp;IF(AND(AD4="大学院修士課程",入力シート!E78="高等学校専修音楽"),入力シート!E79,"")&amp;IF(AND(AD4="大学院修士課程",入力シート!E85="高等学校専修音楽"),入力シート!E86,"")&amp;IF(AND(AD4="大学院修士課程",入力シート!E92="高等学校専修音楽"),入力シート!E93,"")&amp;IF(AND(AD4="大学院修士課程",入力シート!E99="高等学校専修音楽"),入力シート!E100,"")&amp;IF(AND(AD4="大学院博士前期課程",入力シート!F71="高等学校専修音楽"),入力シート!F72,"")&amp;IF(AND(AD4="大学院博士前期課程",入力シート!F78="高等学校専修音楽"),入力シート!F79,"")&amp;IF(AND(AD4="大学院博士前期課程",入力シート!F85="高等学校専修音楽"),入力シート!F86,"")&amp;IF(AND(AD4="大学院博士前期課程",入力シート!F92="高等学校専修音楽"),入力シート!F93,"")&amp;IF(AND(AD4="大学院博士前期課程",入力シート!F99="高等学校専修音楽"),入力シート!F100,"")&amp;IF(AND(AD4="大学院博士後期課程",入力シート!G71="高等学校専修音楽"),入力シート!G72,"")&amp;IF(AND(AD4="大学院博士後期課程",入力シート!G78="高等学校専修音楽"),入力シート!G79,"")&amp;IF(AND(AD4="大学院博士後期課程",入力シート!G85="高等学校専修音楽"),入力シート!G86,"")&amp;IF(AND(AD4="大学院博士後期課程",入力シート!G92="高等学校専修音楽"),入力シート!G93,"")&amp;IF(AND(AD4="大学院博士後期課程",入力シート!G99="高等学校専修音楽"),入力シート!G100,"")&amp;IF(AND(AD4="科目等履修生",入力シート!H71="高等学校専修音楽"),入力シート!H72,"")&amp;IF(AND(AD4="科目等履修生",入力シート!H78="高等学校専修音楽"),入力シート!H79,"")&amp;IF(AND(AD4="科目等履修生",入力シート!H85="高等学校専修音楽"),入力シート!H86,"")&amp;IF(AND(AD4="科目等履修生",入力シート!H92="高等学校専修音楽"),入力シート!H93,"")&amp;IF(AND(AD4="科目等履修生",入力シート!H99="高等学校専修音楽"),入力シート!H100,"")</f>
        <v/>
      </c>
      <c r="I58" s="88" t="s">
        <v>129</v>
      </c>
      <c r="J58" s="25"/>
      <c r="K58" s="235"/>
      <c r="L58" s="236"/>
      <c r="M58" s="236"/>
      <c r="N58" s="236"/>
      <c r="O58" s="236"/>
      <c r="P58" s="236"/>
      <c r="Q58" s="236"/>
      <c r="R58" s="236"/>
      <c r="S58" s="236"/>
      <c r="T58" s="236"/>
      <c r="U58" s="237"/>
      <c r="V58" s="25"/>
      <c r="W58" s="25"/>
      <c r="X58" s="231" t="s">
        <v>156</v>
      </c>
      <c r="Y58" s="231"/>
      <c r="Z58" s="231"/>
      <c r="AA58" s="231"/>
    </row>
    <row r="59" spans="1:27" ht="19.899999999999999" customHeight="1" x14ac:dyDescent="0.15">
      <c r="A59" s="151"/>
      <c r="B59" s="152"/>
      <c r="C59" s="95" t="s">
        <v>110</v>
      </c>
      <c r="D59" s="86" t="str">
        <f>IF(AND(AD4="大学",入力シート!C71="高等学校一種家庭科"),入力シート!C72,"")&amp;IF(AND(AD4="大学",入力シート!C78="高等学校一種家庭科"),入力シート!C79,"")&amp;IF(AND(AD4="大学",入力シート!C85="高等学校一種家庭科"),入力シート!C86,"")&amp;IF(AND(AD4="大学",入力シート!C92="高等学校一種家庭科"),入力シート!C93,"")&amp;IF(AND(AD4="大学",入力シート!C99="高等学校一種家庭科"),入力シート!C100,"")&amp;IF(AND(AD4="短期大学部",入力シート!D71="高等学校一種家庭科"),入力シート!D72,"")&amp;IF(AND(AD4="短期大学部",入力シート!D78="高等学校一種家庭科"),入力シート!D79,"")&amp;IF(AND(AD4="短期大学部",入力シート!D85="高等学校一種家庭科"),入力シート!D86,"")&amp;IF(AND(AD4="短期大学部",入力シート!D92="高等学校一種家庭科"),入力シート!D93,"")&amp;IF(AND(AD4="短期大学部",入力シート!D99="高等学校一種家庭科"),入力シート!D100,"")&amp;IF(AND(AD4="大学院修士課程",入力シート!E71="高等学校一種家庭科"),入力シート!E72,"")&amp;IF(AND(AD4="大学院修士課程",入力シート!E78="高等学校一種家庭科"),入力シート!E79,"")&amp;IF(AND(AD4="大学院修士課程",入力シート!E85="高等学校一種家庭科"),入力シート!E86,"")&amp;IF(AND(AD4="大学院修士課程",入力シート!E92="高等学校一種家庭科"),入力シート!E93,"")&amp;IF(AND(AD4="大学院修士課程",入力シート!E99="高等学校一種家庭科"),入力シート!E100,"")&amp;IF(AND(AD4="大学院博士前期課程",入力シート!F71="高等学校一種家庭科"),入力シート!F72,"")&amp;IF(AND(AD4="大学院博士前期課程",入力シート!F78="高等学校一種家庭科"),入力シート!F79,"")&amp;IF(AND(AD4="大学院博士前期課程",入力シート!F85="高等学校一種家庭科"),入力シート!F86,"")&amp;IF(AND(AD4="大学院博士前期課程",入力シート!F92="高等学校一種家庭科"),入力シート!F93,"")&amp;IF(AND(AD4="大学院博士前期課程",入力シート!F99="高等学校一種家庭科"),入力シート!F100,"")&amp;IF(AND(AD4="大学院博士後期課程",入力シート!G71="高等学校一種家庭科"),入力シート!G72,"")&amp;IF(AND(AD4="大学院博士後期課程",入力シート!G78="高等学校一種家庭科"),入力シート!G79,"")&amp;IF(AND(AD4="大学院博士後期課程",入力シート!G85="高等学校一種家庭科"),入力シート!G86,"")&amp;IF(AND(AD4="大学院博士後期課程",入力シート!G92="高等学校一種家庭科"),入力シート!G93,"")&amp;IF(AND(AD4="大学院博士後期課程",入力シート!G99="高等学校一種家庭科"),入力シート!G100,"")&amp;IF(AND(AD4="科目等履修生",入力シート!H71="高等学校一種家庭科"),入力シート!H72,"")&amp;IF(AND(AD4="科目等履修生",入力シート!H78="高等学校一種家庭科"),入力シート!H79,"")&amp;IF(AND(AD4="科目等履修生",入力シート!H85="高等学校一種家庭科"),入力シート!H86,"")&amp;IF(AND(AD4="科目等履修生",入力シート!H92="高等学校一種家庭科"),入力シート!H93,"")&amp;IF(AND(AD4="科目等履修生",入力シート!H99="高等学校一種家庭科"),入力シート!H100,"")</f>
        <v/>
      </c>
      <c r="E59" s="87" t="s">
        <v>129</v>
      </c>
      <c r="F59" s="248"/>
      <c r="G59" s="249"/>
      <c r="H59" s="99" t="str">
        <f>IF(AND(AD4="大学",入力シート!C71="高等学校専修家庭科"),入力シート!C72,"")&amp;IF(AND(AD4="大学",入力シート!C78="高等学校専修家庭科"),入力シート!C79,"")&amp;IF(AND(AD4="大学",入力シート!C85="高等学校専修家庭科"),入力シート!C86,"")&amp;IF(AND(AD4="大学",入力シート!C92="高等学校専修家庭科"),入力シート!C93,"")&amp;IF(AND(AD4="大学",入力シート!C99="高等学校専修家庭科"),入力シート!C100,"")&amp;IF(AND(AD4="短期大学部",入力シート!D71="高等学校専修家庭科"),入力シート!D72,"")&amp;IF(AND(AD4="短期大学部",入力シート!D78="高等学校専修家庭科"),入力シート!D79,"")&amp;IF(AND(AD4="短期大学部",入力シート!D85="高等学校専修家庭科"),入力シート!D86,"")&amp;IF(AND(AD4="短期大学部",入力シート!D92="高等学校専修家庭科"),入力シート!D93,"")&amp;IF(AND(AD4="短期大学部",入力シート!D99="高等学校専修家庭科"),入力シート!D100,"")&amp;IF(AND(AD4="大学院修士課程",入力シート!E71="高等学校専修家庭科"),入力シート!E72,"")&amp;IF(AND(AD4="大学院修士課程",入力シート!E78="高等学校専修家庭科"),入力シート!E79,"")&amp;IF(AND(AD4="大学院修士課程",入力シート!E85="高等学校専修家庭科"),入力シート!E86,"")&amp;IF(AND(AD4="大学院修士課程",入力シート!E92="高等学校専修家庭科"),入力シート!E93,"")&amp;IF(AND(AD4="大学院修士課程",入力シート!E99="高等学校専修家庭科"),入力シート!E100,"")&amp;IF(AND(AD4="大学院博士前期課程",入力シート!F71="高等学校専修家庭科"),入力シート!F72,"")&amp;IF(AND(AD4="大学院博士前期課程",入力シート!F78="高等学校専修家庭科"),入力シート!F79,"")&amp;IF(AND(AD4="大学院博士前期課程",入力シート!F85="高等学校専修家庭科"),入力シート!F86,"")&amp;IF(AND(AD4="大学院博士前期課程",入力シート!F92="高等学校専修家庭科"),入力シート!F93,"")&amp;IF(AND(AD4="大学院博士前期課程",入力シート!F99="高等学校専修家庭科"),入力シート!F100,"")&amp;IF(AND(AD4="大学院博士後期課程",入力シート!G71="高等学校専修家庭科"),入力シート!G72,"")&amp;IF(AND(AD4="大学院博士後期課程",入力シート!G78="高等学校専修家庭科"),入力シート!G79,"")&amp;IF(AND(AD4="大学院博士後期課程",入力シート!G85="高等学校専修家庭科"),入力シート!G86,"")&amp;IF(AND(AD4="大学院博士後期課程",入力シート!G92="高等学校専修家庭科"),入力シート!G93,"")&amp;IF(AND(AD4="大学院博士後期課程",入力シート!G99="高等学校専修家庭科"),入力シート!G100,"")&amp;IF(AND(AD4="科目等履修生",入力シート!H71="高等学校専修家庭科"),入力シート!H72,"")&amp;IF(AND(AD4="科目等履修生",入力シート!H78="高等学校専修家庭科"),入力シート!H79,"")&amp;IF(AND(AD4="科目等履修生",入力シート!H85="高等学校専修家庭科"),入力シート!H86,"")&amp;IF(AND(AD4="科目等履修生",入力シート!H92="高等学校専修家庭科"),入力シート!H93,"")&amp;IF(AND(AD4="科目等履修生",入力シート!H99="高等学校専修家庭科"),入力シート!H100,"")</f>
        <v/>
      </c>
      <c r="I59" s="88" t="s">
        <v>129</v>
      </c>
      <c r="J59" s="25"/>
      <c r="K59" s="177" t="str">
        <f>IF(AD4="大学",入力シート!C107,"")&amp;IF(AD4="短期大学部",入力シート!D107,"")&amp;IF(AD4="大学院修士課程",入力シート!E107,"")&amp;IF(AD4="大学院博士前期課程",入力シート!F107,"")&amp;IF(AD4="大学院博士後期課程",入力シート!G107,"")&amp;IF(AD4="科目等履修生",入力シート!H107,"")</f>
        <v/>
      </c>
      <c r="L59" s="178"/>
      <c r="M59" s="178"/>
      <c r="N59" s="178"/>
      <c r="O59" s="178"/>
      <c r="P59" s="178"/>
      <c r="Q59" s="178"/>
      <c r="R59" s="178"/>
      <c r="S59" s="178"/>
      <c r="T59" s="178"/>
      <c r="U59" s="190"/>
      <c r="V59" s="25"/>
      <c r="W59" s="25"/>
      <c r="X59" s="231"/>
      <c r="Y59" s="231"/>
      <c r="Z59" s="231"/>
      <c r="AA59" s="231"/>
    </row>
    <row r="60" spans="1:27" ht="19.899999999999999" customHeight="1" x14ac:dyDescent="0.15">
      <c r="A60" s="151"/>
      <c r="B60" s="152"/>
      <c r="C60" s="95" t="s">
        <v>31</v>
      </c>
      <c r="D60" s="86" t="str">
        <f>IF(AND(AD4="大学",入力シート!C71="高等学校一種保健"),入力シート!C72,"")&amp;IF(AND(AD4="大学",入力シート!C78="高等学校一種保健"),入力シート!C79,"")&amp;IF(AND(AD4="大学",入力シート!C85="高等学校一種保健"),入力シート!C86,"")&amp;IF(AND(AD4="大学",入力シート!C92="高等学校一種保健"),入力シート!C93,"")&amp;IF(AND(AD4="大学",入力シート!C99="高等学校一種保健"),入力シート!C100,"")&amp;IF(AND(AD4="短期大学部",入力シート!D71="高等学校一種保健"),入力シート!D72,"")&amp;IF(AND(AD4="短期大学部",入力シート!D78="高等学校一種保健"),入力シート!D79,"")&amp;IF(AND(AD4="短期大学部",入力シート!D85="高等学校一種保健"),入力シート!D86,"")&amp;IF(AND(AD4="短期大学部",入力シート!D92="高等学校一種保健"),入力シート!D93,"")&amp;IF(AND(AD4="短期大学部",入力シート!D99="高等学校一種保健"),入力シート!D100,"")&amp;IF(AND(AD4="大学院修士課程",入力シート!E71="高等学校一種保健"),入力シート!E72,"")&amp;IF(AND(AD4="大学院修士課程",入力シート!E78="高等学校一種保健"),入力シート!E79,"")&amp;IF(AND(AD4="大学院修士課程",入力シート!E85="高等学校一種保健"),入力シート!E86,"")&amp;IF(AND(AD4="大学院修士課程",入力シート!E92="高等学校一種保健"),入力シート!E93,"")&amp;IF(AND(AD4="大学院修士課程",入力シート!E99="高等学校一種保健"),入力シート!E100,"")&amp;IF(AND(AD4="大学院博士前期課程",入力シート!F71="高等学校一種保健"),入力シート!F72,"")&amp;IF(AND(AD4="大学院博士前期課程",入力シート!F78="高等学校一種保健"),入力シート!F79,"")&amp;IF(AND(AD4="大学院博士前期課程",入力シート!F85="高等学校一種保健"),入力シート!F86,"")&amp;IF(AND(AD4="大学院博士前期課程",入力シート!F92="高等学校一種保健"),入力シート!F93,"")&amp;IF(AND(AD4="大学院博士前期課程",入力シート!F99="高等学校一種保健"),入力シート!F100,"")&amp;IF(AND(AD4="大学院博士後期課程",入力シート!G71="高等学校一種保健"),入力シート!G72,"")&amp;IF(AND(AD4="大学院博士後期課程",入力シート!G78="高等学校一種保健"),入力シート!G79,"")&amp;IF(AND(AD4="大学院博士後期課程",入力シート!G85="高等学校一種保健"),入力シート!G86,"")&amp;IF(AND(AD4="大学院博士後期課程",入力シート!G92="高等学校一種保健"),入力シート!G93,"")&amp;IF(AND(AD4="大学院博士後期課程",入力シート!G99="高等学校一種保健"),入力シート!G100,"")&amp;IF(AND(AD4="科目等履修生",入力シート!H71="高等学校一種保健"),入力シート!H72,"")&amp;IF(AND(AD4="科目等履修生",入力シート!H78="高等学校一種保健"),入力シート!H79,"")&amp;IF(AND(AD4="科目等履修生",入力シート!H85="高等学校一種保健"),入力シート!H86,"")&amp;IF(AND(AD4="科目等履修生",入力シート!H92="高等学校一種保健"),入力シート!H93,"")&amp;IF(AND(AD4="科目等履修生",入力シート!H99="高等学校一種保健"),入力シート!H100,"")</f>
        <v/>
      </c>
      <c r="E60" s="87" t="s">
        <v>129</v>
      </c>
      <c r="F60" s="248"/>
      <c r="G60" s="249"/>
      <c r="H60" s="248"/>
      <c r="I60" s="249"/>
      <c r="J60" s="118"/>
      <c r="K60" s="151"/>
      <c r="L60" s="152"/>
      <c r="M60" s="152"/>
      <c r="N60" s="152"/>
      <c r="O60" s="152"/>
      <c r="P60" s="152"/>
      <c r="Q60" s="152"/>
      <c r="R60" s="152"/>
      <c r="S60" s="152"/>
      <c r="T60" s="152"/>
      <c r="U60" s="256"/>
      <c r="V60" s="25"/>
      <c r="W60" s="25"/>
      <c r="X60" s="231"/>
      <c r="Y60" s="231"/>
      <c r="Z60" s="231"/>
      <c r="AA60" s="231"/>
    </row>
    <row r="61" spans="1:27" ht="19.899999999999999" customHeight="1" x14ac:dyDescent="0.15">
      <c r="A61" s="151"/>
      <c r="B61" s="152"/>
      <c r="C61" s="95" t="s">
        <v>32</v>
      </c>
      <c r="D61" s="86" t="str">
        <f>IF(AND(AD4="大学",入力シート!C71="高等学校一種福祉"),入力シート!C72,"")&amp;IF(AND(AD4="大学",入力シート!C78="高等学校一種福祉"),入力シート!C79,"")&amp;IF(AND(AD4="大学",入力シート!C85="高等学校一種福祉"),入力シート!C86,"")&amp;IF(AND(AD4="大学",入力シート!C92="高等学校一種福祉"),入力シート!C93,"")&amp;IF(AND(AD4="大学",入力シート!C99="高等学校一種福祉"),入力シート!C100,"")&amp;IF(AND(AD4="短期大学部",入力シート!D71="高等学校一種福祉"),入力シート!D72,"")&amp;IF(AND(AD4="短期大学部",入力シート!D78="高等学校一種福祉"),入力シート!D79,"")&amp;IF(AND(AD4="短期大学部",入力シート!D85="高等学校一種福祉"),入力シート!D86,"")&amp;IF(AND(AD4="短期大学部",入力シート!D92="高等学校一種福祉"),入力シート!D93,"")&amp;IF(AND(AD4="短期大学部",入力シート!D99="高等学校一種福祉"),入力シート!D100,"")&amp;IF(AND(AD4="大学院修士課程",入力シート!E71="高等学校一種福祉"),入力シート!E72,"")&amp;IF(AND(AD4="大学院修士課程",入力シート!E78="高等学校一種福祉"),入力シート!E79,"")&amp;IF(AND(AD4="大学院修士課程",入力シート!E85="高等学校一種福祉"),入力シート!E86,"")&amp;IF(AND(AD4="大学院修士課程",入力シート!E92="高等学校一種福祉"),入力シート!E93,"")&amp;IF(AND(AD4="大学院修士課程",入力シート!E99="高等学校一種福祉"),入力シート!E100,"")&amp;IF(AND(AD4="大学院博士前期課程",入力シート!F71="高等学校一種福祉"),入力シート!F72,"")&amp;IF(AND(AD4="大学院博士前期課程",入力シート!F78="高等学校一種福祉"),入力シート!F79,"")&amp;IF(AND(AD4="大学院博士前期課程",入力シート!F85="高等学校一種福祉"),入力シート!F86,"")&amp;IF(AND(AD4="大学院博士前期課程",入力シート!F92="高等学校一種福祉"),入力シート!F93,"")&amp;IF(AND(AD4="大学院博士前期課程",入力シート!F99="高等学校一種福祉"),入力シート!F100,"")&amp;IF(AND(AD4="大学院博士後期課程",入力シート!G71="高等学校一種福祉"),入力シート!G72,"")&amp;IF(AND(AD4="大学院博士後期課程",入力シート!G78="高等学校一種福祉"),入力シート!G79,"")&amp;IF(AND(AD4="大学院博士後期課程",入力シート!G85="高等学校一種福祉"),入力シート!G86,"")&amp;IF(AND(AD4="大学院博士後期課程",入力シート!G92="高等学校一種福祉"),入力シート!G93,"")&amp;IF(AND(AD4="大学院博士後期課程",入力シート!G99="高等学校一種福祉"),入力シート!G100,"")&amp;IF(AND(AD4="科目等履修生",入力シート!H71="高等学校一種福祉"),入力シート!H72,"")&amp;IF(AND(AD4="科目等履修生",入力シート!H78="高等学校一種福祉"),入力シート!H79,"")&amp;IF(AND(AD4="科目等履修生",入力シート!H85="高等学校一種福祉"),入力シート!H86,"")&amp;IF(AND(AD4="科目等履修生",入力シート!H92="高等学校一種福祉"),入力シート!H93,"")&amp;IF(AND(AD4="科目等履修生",入力シート!H99="高等学校一種福祉"),入力シート!H100,"")</f>
        <v/>
      </c>
      <c r="E61" s="87" t="s">
        <v>129</v>
      </c>
      <c r="F61" s="248"/>
      <c r="G61" s="249"/>
      <c r="H61" s="99" t="str">
        <f>IF(AND(AD4="大学",入力シート!C71="高等学校専修福祉"),入力シート!C72,"")&amp;IF(AND(AD4="大学",入力シート!C78="高等学校専修福祉"),入力シート!C79,"")&amp;IF(AND(AD4="大学",入力シート!C85="高等学校専修福祉"),入力シート!C86,"")&amp;IF(AND(AD4="大学",入力シート!C92="高等学校専修福祉"),入力シート!C93,"")&amp;IF(AND(AD4="大学",入力シート!C99="高等学校専修福祉"),入力シート!C100,"")&amp;IF(AND(AD4="短期大学部",入力シート!D71="高等学校専修福祉"),入力シート!D72,"")&amp;IF(AND(AD4="短期大学部",入力シート!D78="高等学校専修福祉"),入力シート!D79,"")&amp;IF(AND(AD4="短期大学部",入力シート!D85="高等学校専修福祉"),入力シート!D86,"")&amp;IF(AND(AD4="短期大学部",入力シート!D92="高等学校専修福祉"),入力シート!D93,"")&amp;IF(AND(AD4="短期大学部",入力シート!D99="高等学校専修福祉"),入力シート!D100,"")&amp;IF(AND(AD4="大学院修士課程",入力シート!E71="高等学校専修福祉"),入力シート!E72,"")&amp;IF(AND(AD4="大学院修士課程",入力シート!E78="高等学校専修福祉"),入力シート!E79,"")&amp;IF(AND(AD4="大学院修士課程",入力シート!E85="高等学校専修福祉"),入力シート!E86,"")&amp;IF(AND(AD4="大学院修士課程",入力シート!E92="高等学校専修福祉"),入力シート!E93,"")&amp;IF(AND(AD4="大学院修士課程",入力シート!E99="高等学校専修福祉"),入力シート!E100,"")&amp;IF(AND(AD4="大学院博士前期課程",入力シート!F71="高等学校専修福祉"),入力シート!F72,"")&amp;IF(AND(AD4="大学院博士前期課程",入力シート!F78="高等学校専修福祉"),入力シート!F79,"")&amp;IF(AND(AD4="大学院博士前期課程",入力シート!F85="高等学校専修福祉"),入力シート!F86,"")&amp;IF(AND(AD4="大学院博士前期課程",入力シート!F92="高等学校専修福祉"),入力シート!F93,"")&amp;IF(AND(AD4="大学院博士前期課程",入力シート!F99="高等学校専修福祉"),入力シート!F100,"")&amp;IF(AND(AD4="大学院博士後期課程",入力シート!G71="高等学校専修福祉"),入力シート!G72,"")&amp;IF(AND(AD4="大学院博士後期課程",入力シート!G78="高等学校専修福祉"),入力シート!G79,"")&amp;IF(AND(AD4="大学院博士後期課程",入力シート!G85="高等学校専修福祉"),入力シート!G86,"")&amp;IF(AND(AD4="大学院博士後期課程",入力シート!G92="高等学校専修福祉"),入力シート!G93,"")&amp;IF(AND(AD4="大学院博士後期課程",入力シート!G99="高等学校専修福祉"),入力シート!G100,"")&amp;IF(AND(AD4="科目等履修生",入力シート!H71="高等学校専修福祉"),入力シート!H72,"")&amp;IF(AND(AD4="科目等履修生",入力シート!H78="高等学校専修福祉"),入力シート!H79,"")&amp;IF(AND(AD4="科目等履修生",入力シート!H85="高等学校専修福祉"),入力シート!H86,"")&amp;IF(AND(AD4="科目等履修生",入力シート!H92="高等学校専修福祉"),入力シート!H93,"")&amp;IF(AND(AD4="科目等履修生",入力シート!H99="高等学校専修福祉"),入力シート!H100,"")</f>
        <v/>
      </c>
      <c r="I61" s="88" t="s">
        <v>129</v>
      </c>
      <c r="J61" s="25"/>
      <c r="K61" s="151"/>
      <c r="L61" s="152"/>
      <c r="M61" s="152"/>
      <c r="N61" s="152"/>
      <c r="O61" s="152"/>
      <c r="P61" s="152"/>
      <c r="Q61" s="152"/>
      <c r="R61" s="152"/>
      <c r="S61" s="152"/>
      <c r="T61" s="152"/>
      <c r="U61" s="256"/>
      <c r="V61" s="25"/>
      <c r="W61" s="25"/>
      <c r="X61" s="25"/>
      <c r="Y61" s="25"/>
      <c r="Z61" s="25"/>
      <c r="AA61" s="25"/>
    </row>
    <row r="62" spans="1:27" ht="19.899999999999999" customHeight="1" x14ac:dyDescent="0.15">
      <c r="A62" s="151"/>
      <c r="B62" s="152"/>
      <c r="C62" s="95" t="s">
        <v>114</v>
      </c>
      <c r="D62" s="86" t="str">
        <f>IF(AND(AD4="大学",入力シート!C71="高等学校一種数学"),入力シート!C72,"")&amp;IF(AND(AD4="大学",入力シート!C78="高等学校一種数学"),入力シート!C79,"")&amp;IF(AND(AD4="大学",入力シート!C85="高等学校一種数学"),入力シート!C86,"")&amp;IF(AND(AD4="大学",入力シート!C92="高等学校一種数学"),入力シート!C93,"")&amp;IF(AND(AD4="大学",入力シート!C99="高等学校一種数学"),入力シート!C100,"")&amp;IF(AND(AD4="短期大学部",入力シート!D71="高等学校一種数学"),入力シート!D72,"")&amp;IF(AND(AD4="短期大学部",入力シート!D78="高等学校一種数学"),入力シート!D79,"")&amp;IF(AND(AD4="短期大学部",入力シート!D85="高等学校一種数学"),入力シート!D86,"")&amp;IF(AND(AD4="短期大学部",入力シート!D92="高等学校一種数学"),入力シート!D93,"")&amp;IF(AND(AD4="短期大学部",入力シート!D99="高等学校一種数学"),入力シート!D100,"")&amp;IF(AND(AD4="大学院修士課程",入力シート!E71="高等学校一種数学"),入力シート!E72,"")&amp;IF(AND(AD4="大学院修士課程",入力シート!E78="高等学校一種数学"),入力シート!E79,"")&amp;IF(AND(AD4="大学院修士課程",入力シート!E85="高等学校一種数学"),入力シート!E86,"")&amp;IF(AND(AD4="大学院修士課程",入力シート!E92="高等学校一種数学"),入力シート!E93,"")&amp;IF(AND(AD4="大学院修士課程",入力シート!E99="高等学校一種数学"),入力シート!E100,"")&amp;IF(AND(AD4="大学院博士前期課程",入力シート!F71="高等学校一種数学"),入力シート!F72,"")&amp;IF(AND(AD4="大学院博士前期課程",入力シート!F78="高等学校一種数学"),入力シート!F79,"")&amp;IF(AND(AD4="大学院博士前期課程",入力シート!F85="高等学校一種数学"),入力シート!F86,"")&amp;IF(AND(AD4="大学院博士前期課程",入力シート!F92="高等学校一種数学"),入力シート!F93,"")&amp;IF(AND(AD4="大学院博士前期課程",入力シート!F99="高等学校一種数学"),入力シート!F100,"")&amp;IF(AND(AD4="大学院博士後期課程",入力シート!G71="高等学校一種数学"),入力シート!G72,"")&amp;IF(AND(AD4="大学院博士後期課程",入力シート!G78="高等学校一種数学"),入力シート!G79,"")&amp;IF(AND(AD4="大学院博士後期課程",入力シート!G85="高等学校一種数学"),入力シート!G86,"")&amp;IF(AND(AD4="大学院博士後期課程",入力シート!G92="高等学校一種数学"),入力シート!G93,"")&amp;IF(AND(AD4="大学院博士後期課程",入力シート!G99="高等学校一種数学"),入力シート!G100,"")&amp;IF(AND(AD4="科目等履修生",入力シート!H71="高等学校一種数学"),入力シート!H72,"")&amp;IF(AND(AD4="科目等履修生",入力シート!H78="高等学校一種数学"),入力シート!H79,"")&amp;IF(AND(AD4="科目等履修生",入力シート!H85="高等学校一種数学"),入力シート!H86,"")&amp;IF(AND(AD4="科目等履修生",入力シート!H92="高等学校一種数学"),入力シート!H93,"")&amp;IF(AND(AD4="科目等履修生",入力シート!H99="高等学校一種数学"),入力シート!H100,"")</f>
        <v/>
      </c>
      <c r="E62" s="87" t="s">
        <v>129</v>
      </c>
      <c r="F62" s="247"/>
      <c r="G62" s="247"/>
      <c r="H62" s="247"/>
      <c r="I62" s="248"/>
      <c r="J62" s="118"/>
      <c r="K62" s="151"/>
      <c r="L62" s="152"/>
      <c r="M62" s="152"/>
      <c r="N62" s="152"/>
      <c r="O62" s="152"/>
      <c r="P62" s="152"/>
      <c r="Q62" s="152"/>
      <c r="R62" s="152"/>
      <c r="S62" s="152"/>
      <c r="T62" s="152"/>
      <c r="U62" s="256"/>
      <c r="V62" s="25"/>
      <c r="W62" s="25"/>
      <c r="X62" s="105"/>
      <c r="Y62" s="105"/>
      <c r="Z62" s="105"/>
      <c r="AA62" s="105"/>
    </row>
    <row r="63" spans="1:27" ht="19.899999999999999" customHeight="1" thickBot="1" x14ac:dyDescent="0.2">
      <c r="A63" s="245"/>
      <c r="B63" s="246"/>
      <c r="C63" s="106" t="s">
        <v>33</v>
      </c>
      <c r="D63" s="107" t="str">
        <f>IF(AND(AD4="大学",入力シート!C71="高等学校一種情報"),入力シート!C72,"")&amp;IF(AND(AD4="大学",入力シート!C78="高等学校一種情報"),入力シート!C79,"")&amp;IF(AND(AD4="大学",入力シート!C85="高等学校一種情報"),入力シート!C86,"")&amp;IF(AND(AD4="大学",入力シート!C92="高等学校一種情報"),入力シート!C93,"")&amp;IF(AND(AD4="大学",入力シート!C99="高等学校一種情報"),入力シート!C100,"")&amp;IF(AND(AD4="短期大学部",入力シート!D71="高等学校一種情報"),入力シート!D72,"")&amp;IF(AND(AD4="短期大学部",入力シート!D78="高等学校一種情報"),入力シート!D79,"")&amp;IF(AND(AD4="短期大学部",入力シート!D85="高等学校一種情報"),入力シート!D86,"")&amp;IF(AND(AD4="短期大学部",入力シート!D92="高等学校一種情報"),入力シート!D93,"")&amp;IF(AND(AD4="短期大学部",入力シート!D99="高等学校一種情報"),入力シート!D100,"")&amp;IF(AND(AD4="大学院修士課程",入力シート!E71="高等学校一種情報"),入力シート!E72,"")&amp;IF(AND(AD4="大学院修士課程",入力シート!E78="高等学校一種情報"),入力シート!E79,"")&amp;IF(AND(AD4="大学院修士課程",入力シート!E85="高等学校一種情報"),入力シート!E86,"")&amp;IF(AND(AD4="大学院修士課程",入力シート!E92="高等学校一種情報"),入力シート!E93,"")&amp;IF(AND(AD4="大学院修士課程",入力シート!E99="高等学校一種情報"),入力シート!E100,"")&amp;IF(AND(AD4="大学院博士前期課程",入力シート!F71="高等学校一種情報"),入力シート!F72,"")&amp;IF(AND(AD4="大学院博士前期課程",入力シート!F78="高等学校一種情報"),入力シート!F79,"")&amp;IF(AND(AD4="大学院博士前期課程",入力シート!F85="高等学校一種情報"),入力シート!F86,"")&amp;IF(AND(AD4="大学院博士前期課程",入力シート!F92="高等学校一種情報"),入力シート!F93,"")&amp;IF(AND(AD4="大学院博士前期課程",入力シート!F99="高等学校一種情報"),入力シート!F100,"")&amp;IF(AND(AD4="大学院博士後期課程",入力シート!G71="高等学校一種情報"),入力シート!G72,"")&amp;IF(AND(AD4="大学院博士後期課程",入力シート!G78="高等学校一種情報"),入力シート!G79,"")&amp;IF(AND(AD4="大学院博士後期課程",入力シート!G85="高等学校一種情報"),入力シート!G86,"")&amp;IF(AND(AD4="大学院博士後期課程",入力シート!G92="高等学校一種情報"),入力シート!G93,"")&amp;IF(AND(AD4="大学院博士後期課程",入力シート!G99="高等学校一種情報"),入力シート!G100,"")&amp;IF(AND(AD4="科目等履修生",入力シート!H71="高等学校一種情報"),入力シート!H72,"")&amp;IF(AND(AD4="科目等履修生",入力シート!H78="高等学校一種情報"),入力シート!H79,"")&amp;IF(AND(AD4="科目等履修生",入力シート!H85="高等学校一種情報"),入力シート!H86,"")&amp;IF(AND(AD4="科目等履修生",入力シート!H92="高等学校一種情報"),入力シート!H93,"")&amp;IF(AND(AD4="科目等履修生",入力シート!H99="高等学校一種情報"),入力シート!H100,"")</f>
        <v/>
      </c>
      <c r="E63" s="108" t="s">
        <v>129</v>
      </c>
      <c r="F63" s="254"/>
      <c r="G63" s="255"/>
      <c r="H63" s="254"/>
      <c r="I63" s="255"/>
      <c r="J63" s="118"/>
      <c r="K63" s="245"/>
      <c r="L63" s="246"/>
      <c r="M63" s="246"/>
      <c r="N63" s="246"/>
      <c r="O63" s="246"/>
      <c r="P63" s="246"/>
      <c r="Q63" s="246"/>
      <c r="R63" s="246"/>
      <c r="S63" s="246"/>
      <c r="T63" s="246"/>
      <c r="U63" s="257"/>
      <c r="V63" s="25"/>
      <c r="W63" s="25"/>
      <c r="X63" s="105" t="s">
        <v>34</v>
      </c>
      <c r="Y63" s="25"/>
      <c r="Z63" s="25"/>
      <c r="AA63" s="25"/>
    </row>
  </sheetData>
  <sheetProtection algorithmName="SHA-512" hashValue="negYpeM/Dflz6yVL3fLp69tKZmkNP29xdl9ysm3xTDlUJmZmM64YfK6zXIrCX5lzrU6hdX+gs0GSnfBSzt/D5w==" saltValue="j1isb5PboELCbx4vD+LSGg==" spinCount="100000" sheet="1" objects="1" scenarios="1"/>
  <mergeCells count="170">
    <mergeCell ref="W29:Z29"/>
    <mergeCell ref="W30:Z30"/>
    <mergeCell ref="W31:Z31"/>
    <mergeCell ref="S29:V29"/>
    <mergeCell ref="W26:Z26"/>
    <mergeCell ref="W27:Z27"/>
    <mergeCell ref="W28:Z28"/>
    <mergeCell ref="S26:V26"/>
    <mergeCell ref="S27:V27"/>
    <mergeCell ref="S28:V28"/>
    <mergeCell ref="S30:V30"/>
    <mergeCell ref="S31:V31"/>
    <mergeCell ref="Q37:T37"/>
    <mergeCell ref="O43:P44"/>
    <mergeCell ref="A39:I39"/>
    <mergeCell ref="F43:G43"/>
    <mergeCell ref="F44:G44"/>
    <mergeCell ref="K40:U41"/>
    <mergeCell ref="K43:L44"/>
    <mergeCell ref="K46:L47"/>
    <mergeCell ref="K33:T33"/>
    <mergeCell ref="A46:B53"/>
    <mergeCell ref="F53:G53"/>
    <mergeCell ref="H53:I53"/>
    <mergeCell ref="L35:P35"/>
    <mergeCell ref="L36:P36"/>
    <mergeCell ref="L37:P37"/>
    <mergeCell ref="M46:M47"/>
    <mergeCell ref="H51:I51"/>
    <mergeCell ref="K53:L54"/>
    <mergeCell ref="Q34:T34"/>
    <mergeCell ref="Q35:T35"/>
    <mergeCell ref="Q36:T36"/>
    <mergeCell ref="H29:K29"/>
    <mergeCell ref="H30:K30"/>
    <mergeCell ref="H31:K31"/>
    <mergeCell ref="A45:C45"/>
    <mergeCell ref="A44:C44"/>
    <mergeCell ref="A43:C43"/>
    <mergeCell ref="M43:M44"/>
    <mergeCell ref="N43:N44"/>
    <mergeCell ref="A42:C42"/>
    <mergeCell ref="A41:C41"/>
    <mergeCell ref="H43:I43"/>
    <mergeCell ref="H44:I44"/>
    <mergeCell ref="E33:J33"/>
    <mergeCell ref="L29:O29"/>
    <mergeCell ref="L30:O30"/>
    <mergeCell ref="E34:J34"/>
    <mergeCell ref="L34:P34"/>
    <mergeCell ref="E30:G30"/>
    <mergeCell ref="E31:G31"/>
    <mergeCell ref="L31:O31"/>
    <mergeCell ref="E35:J35"/>
    <mergeCell ref="E36:J36"/>
    <mergeCell ref="E37:J37"/>
    <mergeCell ref="H40:I40"/>
    <mergeCell ref="Q43:Q44"/>
    <mergeCell ref="R43:S44"/>
    <mergeCell ref="T43:T44"/>
    <mergeCell ref="U43:U44"/>
    <mergeCell ref="F45:G45"/>
    <mergeCell ref="F51:G51"/>
    <mergeCell ref="F61:G61"/>
    <mergeCell ref="F54:G54"/>
    <mergeCell ref="H60:I60"/>
    <mergeCell ref="F59:G59"/>
    <mergeCell ref="F60:G60"/>
    <mergeCell ref="X55:Y55"/>
    <mergeCell ref="X56:Y56"/>
    <mergeCell ref="H63:I63"/>
    <mergeCell ref="F55:G55"/>
    <mergeCell ref="F56:G56"/>
    <mergeCell ref="F57:G57"/>
    <mergeCell ref="F58:G58"/>
    <mergeCell ref="F63:G63"/>
    <mergeCell ref="X58:AA58"/>
    <mergeCell ref="K59:U63"/>
    <mergeCell ref="X51:AA51"/>
    <mergeCell ref="K50:U51"/>
    <mergeCell ref="K57:U58"/>
    <mergeCell ref="M53:M54"/>
    <mergeCell ref="R53:R54"/>
    <mergeCell ref="P53:Q54"/>
    <mergeCell ref="E29:G29"/>
    <mergeCell ref="A33:D33"/>
    <mergeCell ref="A54:B63"/>
    <mergeCell ref="F62:G62"/>
    <mergeCell ref="H62:I62"/>
    <mergeCell ref="F52:G52"/>
    <mergeCell ref="D40:E40"/>
    <mergeCell ref="D52:E52"/>
    <mergeCell ref="F40:G40"/>
    <mergeCell ref="X59:AA60"/>
    <mergeCell ref="Z52:AA52"/>
    <mergeCell ref="Z53:AA53"/>
    <mergeCell ref="Z54:AA54"/>
    <mergeCell ref="Z55:AA55"/>
    <mergeCell ref="Z56:AA56"/>
    <mergeCell ref="X52:Y52"/>
    <mergeCell ref="X53:Y53"/>
    <mergeCell ref="X54:Y54"/>
    <mergeCell ref="E26:G26"/>
    <mergeCell ref="E27:G27"/>
    <mergeCell ref="E28:G28"/>
    <mergeCell ref="S23:Z23"/>
    <mergeCell ref="S24:Z24"/>
    <mergeCell ref="O20:S20"/>
    <mergeCell ref="A19:C20"/>
    <mergeCell ref="L26:O26"/>
    <mergeCell ref="L27:O27"/>
    <mergeCell ref="L28:O28"/>
    <mergeCell ref="H26:K26"/>
    <mergeCell ref="H27:K27"/>
    <mergeCell ref="H28:K28"/>
    <mergeCell ref="P26:R26"/>
    <mergeCell ref="P27:R27"/>
    <mergeCell ref="P28:R28"/>
    <mergeCell ref="D18:F18"/>
    <mergeCell ref="A7:C10"/>
    <mergeCell ref="D10:F10"/>
    <mergeCell ref="T12:V12"/>
    <mergeCell ref="D14:F14"/>
    <mergeCell ref="H9:Z10"/>
    <mergeCell ref="R7:S7"/>
    <mergeCell ref="T8:V8"/>
    <mergeCell ref="B22:D22"/>
    <mergeCell ref="N15:Q15"/>
    <mergeCell ref="T15:W15"/>
    <mergeCell ref="T16:V16"/>
    <mergeCell ref="H12:S12"/>
    <mergeCell ref="M7:Q7"/>
    <mergeCell ref="A1:Z1"/>
    <mergeCell ref="A3:C3"/>
    <mergeCell ref="A4:C4"/>
    <mergeCell ref="D4:K4"/>
    <mergeCell ref="L4:N4"/>
    <mergeCell ref="O4:R4"/>
    <mergeCell ref="S4:Z4"/>
    <mergeCell ref="S5:Z6"/>
    <mergeCell ref="D5:K6"/>
    <mergeCell ref="L5:N6"/>
    <mergeCell ref="O6:R6"/>
    <mergeCell ref="D3:K3"/>
    <mergeCell ref="O5:R5"/>
    <mergeCell ref="A5:C6"/>
    <mergeCell ref="H20:L20"/>
    <mergeCell ref="K7:L7"/>
    <mergeCell ref="P29:R29"/>
    <mergeCell ref="P30:R30"/>
    <mergeCell ref="P31:R31"/>
    <mergeCell ref="D20:F20"/>
    <mergeCell ref="A27:D28"/>
    <mergeCell ref="A15:C18"/>
    <mergeCell ref="A11:C14"/>
    <mergeCell ref="F21:Z22"/>
    <mergeCell ref="H13:Z14"/>
    <mergeCell ref="Y7:Z7"/>
    <mergeCell ref="T7:W7"/>
    <mergeCell ref="T20:Z20"/>
    <mergeCell ref="N11:Q11"/>
    <mergeCell ref="T11:W11"/>
    <mergeCell ref="L11:M11"/>
    <mergeCell ref="H11:K11"/>
    <mergeCell ref="L15:M15"/>
    <mergeCell ref="H15:K15"/>
    <mergeCell ref="H16:S16"/>
    <mergeCell ref="H17:Z18"/>
    <mergeCell ref="H7:J7"/>
    <mergeCell ref="H8:S8"/>
  </mergeCells>
  <phoneticPr fontId="1"/>
  <printOptions horizontalCentered="1"/>
  <pageMargins left="0.39370078740157483" right="0.39370078740157483" top="0.35433070866141736" bottom="0.35433070866141736" header="0.31496062992125984" footer="0.31496062992125984"/>
  <pageSetup paperSize="9" scale="6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5BCF-9368-4249-B3D1-1BB09A4CD8FD}">
  <dimension ref="A1:AI45"/>
  <sheetViews>
    <sheetView topLeftCell="A7" workbookViewId="0">
      <selection activeCell="E34" sqref="E34:J34"/>
    </sheetView>
  </sheetViews>
  <sheetFormatPr defaultRowHeight="13.5" x14ac:dyDescent="0.15"/>
  <cols>
    <col min="1" max="1" width="18" bestFit="1" customWidth="1"/>
    <col min="3" max="4" width="11.75" customWidth="1"/>
  </cols>
  <sheetData>
    <row r="1" spans="1:9" x14ac:dyDescent="0.15">
      <c r="A1" t="s">
        <v>106</v>
      </c>
      <c r="B1" t="s">
        <v>20</v>
      </c>
      <c r="C1" t="s">
        <v>21</v>
      </c>
    </row>
    <row r="2" spans="1:9" x14ac:dyDescent="0.15">
      <c r="A2" s="1" t="s">
        <v>26</v>
      </c>
      <c r="B2" t="s">
        <v>103</v>
      </c>
      <c r="C2" t="s">
        <v>112</v>
      </c>
      <c r="H2" t="s">
        <v>136</v>
      </c>
      <c r="I2" t="s">
        <v>137</v>
      </c>
    </row>
    <row r="3" spans="1:9" x14ac:dyDescent="0.15">
      <c r="A3" s="1" t="s">
        <v>26</v>
      </c>
      <c r="B3" t="s">
        <v>104</v>
      </c>
      <c r="C3" t="s">
        <v>112</v>
      </c>
      <c r="H3" t="s">
        <v>138</v>
      </c>
      <c r="I3" t="s">
        <v>80</v>
      </c>
    </row>
    <row r="4" spans="1:9" x14ac:dyDescent="0.15">
      <c r="A4" s="1" t="s">
        <v>26</v>
      </c>
      <c r="B4" t="s">
        <v>59</v>
      </c>
      <c r="C4" t="s">
        <v>112</v>
      </c>
      <c r="H4" t="s">
        <v>138</v>
      </c>
      <c r="I4" t="s">
        <v>139</v>
      </c>
    </row>
    <row r="5" spans="1:9" x14ac:dyDescent="0.15">
      <c r="A5" s="1" t="s">
        <v>27</v>
      </c>
      <c r="B5" t="s">
        <v>103</v>
      </c>
      <c r="C5" t="s">
        <v>112</v>
      </c>
      <c r="H5" t="s">
        <v>124</v>
      </c>
    </row>
    <row r="6" spans="1:9" x14ac:dyDescent="0.15">
      <c r="A6" s="1" t="s">
        <v>27</v>
      </c>
      <c r="B6" t="s">
        <v>104</v>
      </c>
      <c r="C6" t="s">
        <v>112</v>
      </c>
    </row>
    <row r="7" spans="1:9" x14ac:dyDescent="0.15">
      <c r="A7" s="1" t="s">
        <v>27</v>
      </c>
      <c r="B7" t="s">
        <v>59</v>
      </c>
      <c r="C7" t="s">
        <v>112</v>
      </c>
    </row>
    <row r="8" spans="1:9" x14ac:dyDescent="0.15">
      <c r="A8" s="1" t="s">
        <v>38</v>
      </c>
      <c r="B8" t="s">
        <v>103</v>
      </c>
      <c r="C8" t="s">
        <v>112</v>
      </c>
      <c r="D8" t="s">
        <v>106</v>
      </c>
      <c r="E8" t="s">
        <v>20</v>
      </c>
      <c r="F8" t="s">
        <v>21</v>
      </c>
    </row>
    <row r="9" spans="1:9" x14ac:dyDescent="0.15">
      <c r="A9" s="1" t="s">
        <v>38</v>
      </c>
      <c r="B9" t="s">
        <v>59</v>
      </c>
      <c r="C9" t="s">
        <v>112</v>
      </c>
      <c r="D9" t="str" cm="1">
        <f t="array" ref="D9:D15">_xlfn.UNIQUE(A2:A45)</f>
        <v>幼稚園</v>
      </c>
      <c r="E9" t="str" cm="1">
        <f t="array" ref="E9:E11">_xlfn.UNIQUE(_xlfn._xlws.FILTER(B2:B45,A2:A45=A2))</f>
        <v>一種</v>
      </c>
      <c r="F9" t="str" cm="1">
        <f t="array" ref="F9:F20">_xlfn.UNIQUE(_xlfn._xlws.FILTER(C2:C45,B2:B45=E9))</f>
        <v>-</v>
      </c>
    </row>
    <row r="10" spans="1:9" x14ac:dyDescent="0.15">
      <c r="A10" s="4" t="s">
        <v>28</v>
      </c>
      <c r="B10" t="s">
        <v>103</v>
      </c>
      <c r="C10" t="s">
        <v>112</v>
      </c>
      <c r="D10" t="str">
        <v>小学校</v>
      </c>
      <c r="E10" t="str">
        <v>二種</v>
      </c>
      <c r="F10" t="str">
        <v>国語</v>
      </c>
    </row>
    <row r="11" spans="1:9" x14ac:dyDescent="0.15">
      <c r="A11" s="4" t="s">
        <v>29</v>
      </c>
      <c r="B11" t="s">
        <v>103</v>
      </c>
      <c r="C11" t="s">
        <v>112</v>
      </c>
      <c r="D11" t="str">
        <v>特別支援</v>
      </c>
      <c r="E11" t="str">
        <v>専修</v>
      </c>
      <c r="F11" t="str">
        <v>英語</v>
      </c>
    </row>
    <row r="12" spans="1:9" x14ac:dyDescent="0.15">
      <c r="A12" s="4" t="s">
        <v>24</v>
      </c>
      <c r="B12" t="s">
        <v>103</v>
      </c>
      <c r="C12" t="s">
        <v>107</v>
      </c>
      <c r="D12" t="str">
        <v>栄養</v>
      </c>
      <c r="F12" t="str">
        <v>社会</v>
      </c>
    </row>
    <row r="13" spans="1:9" x14ac:dyDescent="0.15">
      <c r="A13" s="4" t="s">
        <v>24</v>
      </c>
      <c r="B13" t="s">
        <v>103</v>
      </c>
      <c r="C13" t="s">
        <v>108</v>
      </c>
      <c r="D13" t="str">
        <v>養護</v>
      </c>
      <c r="F13" t="str">
        <v>音楽</v>
      </c>
    </row>
    <row r="14" spans="1:9" x14ac:dyDescent="0.15">
      <c r="A14" s="4" t="s">
        <v>24</v>
      </c>
      <c r="B14" t="s">
        <v>103</v>
      </c>
      <c r="C14" t="s">
        <v>109</v>
      </c>
      <c r="D14" t="str">
        <v>中学校</v>
      </c>
      <c r="F14" t="str">
        <v>家庭科</v>
      </c>
    </row>
    <row r="15" spans="1:9" x14ac:dyDescent="0.15">
      <c r="A15" s="4" t="s">
        <v>24</v>
      </c>
      <c r="B15" t="s">
        <v>103</v>
      </c>
      <c r="C15" t="s">
        <v>30</v>
      </c>
      <c r="D15" t="str">
        <v>高等学校</v>
      </c>
      <c r="F15" t="str">
        <v>数学</v>
      </c>
    </row>
    <row r="16" spans="1:9" x14ac:dyDescent="0.15">
      <c r="A16" s="4" t="s">
        <v>24</v>
      </c>
      <c r="B16" t="s">
        <v>103</v>
      </c>
      <c r="C16" t="s">
        <v>110</v>
      </c>
      <c r="F16" t="str">
        <v>保健</v>
      </c>
    </row>
    <row r="17" spans="1:35" x14ac:dyDescent="0.15">
      <c r="A17" s="4" t="s">
        <v>24</v>
      </c>
      <c r="B17" t="s">
        <v>103</v>
      </c>
      <c r="C17" t="s">
        <v>114</v>
      </c>
      <c r="F17" t="str">
        <v>地理歴史</v>
      </c>
    </row>
    <row r="18" spans="1:35" x14ac:dyDescent="0.15">
      <c r="A18" s="4" t="s">
        <v>24</v>
      </c>
      <c r="B18" t="s">
        <v>103</v>
      </c>
      <c r="C18" t="s">
        <v>31</v>
      </c>
      <c r="F18" t="str">
        <v>公民</v>
      </c>
    </row>
    <row r="19" spans="1:35" x14ac:dyDescent="0.15">
      <c r="A19" s="4" t="s">
        <v>24</v>
      </c>
      <c r="B19" t="s">
        <v>104</v>
      </c>
      <c r="C19" t="s">
        <v>107</v>
      </c>
      <c r="F19" t="str">
        <v>福祉</v>
      </c>
    </row>
    <row r="20" spans="1:35" x14ac:dyDescent="0.15">
      <c r="A20" s="4" t="s">
        <v>24</v>
      </c>
      <c r="B20" t="s">
        <v>104</v>
      </c>
      <c r="C20" t="s">
        <v>108</v>
      </c>
      <c r="F20" t="str">
        <v>情報</v>
      </c>
    </row>
    <row r="21" spans="1:35" x14ac:dyDescent="0.15">
      <c r="A21" s="4" t="s">
        <v>24</v>
      </c>
      <c r="B21" t="s">
        <v>104</v>
      </c>
      <c r="C21" t="s">
        <v>109</v>
      </c>
      <c r="D21" t="s">
        <v>103</v>
      </c>
    </row>
    <row r="22" spans="1:35" x14ac:dyDescent="0.15">
      <c r="A22" s="4" t="s">
        <v>24</v>
      </c>
      <c r="B22" t="s">
        <v>104</v>
      </c>
      <c r="C22" t="s">
        <v>30</v>
      </c>
      <c r="D22" t="s">
        <v>104</v>
      </c>
    </row>
    <row r="23" spans="1:35" x14ac:dyDescent="0.15">
      <c r="A23" s="4" t="s">
        <v>24</v>
      </c>
      <c r="B23" t="s">
        <v>104</v>
      </c>
      <c r="C23" t="s">
        <v>110</v>
      </c>
      <c r="D23" t="s">
        <v>59</v>
      </c>
    </row>
    <row r="24" spans="1:35" x14ac:dyDescent="0.15">
      <c r="A24" s="4" t="s">
        <v>24</v>
      </c>
      <c r="B24" t="s">
        <v>59</v>
      </c>
      <c r="C24" t="s">
        <v>107</v>
      </c>
    </row>
    <row r="25" spans="1:35" x14ac:dyDescent="0.15">
      <c r="A25" s="4" t="s">
        <v>24</v>
      </c>
      <c r="B25" t="s">
        <v>59</v>
      </c>
      <c r="C25" t="s">
        <v>108</v>
      </c>
    </row>
    <row r="26" spans="1:35" x14ac:dyDescent="0.15">
      <c r="A26" s="4" t="s">
        <v>24</v>
      </c>
      <c r="B26" t="s">
        <v>59</v>
      </c>
      <c r="C26" t="s">
        <v>109</v>
      </c>
      <c r="Q26" t="s">
        <v>113</v>
      </c>
    </row>
    <row r="27" spans="1:35" x14ac:dyDescent="0.15">
      <c r="A27" s="4" t="s">
        <v>24</v>
      </c>
      <c r="B27" t="s">
        <v>59</v>
      </c>
      <c r="C27" t="s">
        <v>30</v>
      </c>
    </row>
    <row r="28" spans="1:35" x14ac:dyDescent="0.15">
      <c r="A28" s="4" t="s">
        <v>24</v>
      </c>
      <c r="B28" t="s">
        <v>59</v>
      </c>
      <c r="C28" t="s">
        <v>110</v>
      </c>
    </row>
    <row r="29" spans="1:35" x14ac:dyDescent="0.15">
      <c r="A29" s="4" t="s">
        <v>24</v>
      </c>
      <c r="B29" t="s">
        <v>59</v>
      </c>
      <c r="C29" t="s">
        <v>32</v>
      </c>
    </row>
    <row r="30" spans="1:35" x14ac:dyDescent="0.15">
      <c r="A30" s="4" t="s">
        <v>25</v>
      </c>
      <c r="B30" t="s">
        <v>103</v>
      </c>
      <c r="C30" t="s">
        <v>107</v>
      </c>
    </row>
    <row r="31" spans="1:35" x14ac:dyDescent="0.15">
      <c r="A31" s="4" t="s">
        <v>25</v>
      </c>
      <c r="B31" t="s">
        <v>103</v>
      </c>
      <c r="C31" t="s">
        <v>108</v>
      </c>
      <c r="L31" s="286" t="s">
        <v>105</v>
      </c>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x14ac:dyDescent="0.15">
      <c r="A32" s="4" t="s">
        <v>25</v>
      </c>
      <c r="B32" t="s">
        <v>103</v>
      </c>
      <c r="C32" t="s">
        <v>133</v>
      </c>
    </row>
    <row r="33" spans="1:3" x14ac:dyDescent="0.15">
      <c r="A33" s="4" t="s">
        <v>25</v>
      </c>
      <c r="B33" t="s">
        <v>103</v>
      </c>
      <c r="C33" t="s">
        <v>111</v>
      </c>
    </row>
    <row r="34" spans="1:3" x14ac:dyDescent="0.15">
      <c r="A34" s="4" t="s">
        <v>25</v>
      </c>
      <c r="B34" t="s">
        <v>103</v>
      </c>
      <c r="C34" t="s">
        <v>30</v>
      </c>
    </row>
    <row r="35" spans="1:3" x14ac:dyDescent="0.15">
      <c r="A35" s="4" t="s">
        <v>25</v>
      </c>
      <c r="B35" t="s">
        <v>103</v>
      </c>
      <c r="C35" t="s">
        <v>110</v>
      </c>
    </row>
    <row r="36" spans="1:3" x14ac:dyDescent="0.15">
      <c r="A36" s="4" t="s">
        <v>25</v>
      </c>
      <c r="B36" t="s">
        <v>103</v>
      </c>
      <c r="C36" t="s">
        <v>31</v>
      </c>
    </row>
    <row r="37" spans="1:3" x14ac:dyDescent="0.15">
      <c r="A37" s="4" t="s">
        <v>25</v>
      </c>
      <c r="B37" t="s">
        <v>103</v>
      </c>
      <c r="C37" t="s">
        <v>32</v>
      </c>
    </row>
    <row r="38" spans="1:3" x14ac:dyDescent="0.15">
      <c r="A38" s="4" t="s">
        <v>25</v>
      </c>
      <c r="B38" t="s">
        <v>103</v>
      </c>
      <c r="C38" t="s">
        <v>33</v>
      </c>
    </row>
    <row r="39" spans="1:3" x14ac:dyDescent="0.15">
      <c r="A39" s="4" t="s">
        <v>25</v>
      </c>
      <c r="B39" t="s">
        <v>59</v>
      </c>
      <c r="C39" t="s">
        <v>107</v>
      </c>
    </row>
    <row r="40" spans="1:3" x14ac:dyDescent="0.15">
      <c r="A40" s="4" t="s">
        <v>25</v>
      </c>
      <c r="B40" t="s">
        <v>59</v>
      </c>
      <c r="C40" t="s">
        <v>108</v>
      </c>
    </row>
    <row r="41" spans="1:3" x14ac:dyDescent="0.15">
      <c r="A41" s="4" t="s">
        <v>25</v>
      </c>
      <c r="B41" t="s">
        <v>59</v>
      </c>
      <c r="C41" t="s">
        <v>133</v>
      </c>
    </row>
    <row r="42" spans="1:3" x14ac:dyDescent="0.15">
      <c r="A42" s="4" t="s">
        <v>25</v>
      </c>
      <c r="B42" t="s">
        <v>59</v>
      </c>
      <c r="C42" t="s">
        <v>111</v>
      </c>
    </row>
    <row r="43" spans="1:3" x14ac:dyDescent="0.15">
      <c r="A43" s="4" t="s">
        <v>25</v>
      </c>
      <c r="B43" t="s">
        <v>59</v>
      </c>
      <c r="C43" t="s">
        <v>30</v>
      </c>
    </row>
    <row r="44" spans="1:3" x14ac:dyDescent="0.15">
      <c r="A44" s="4" t="s">
        <v>25</v>
      </c>
      <c r="B44" t="s">
        <v>59</v>
      </c>
      <c r="C44" t="s">
        <v>110</v>
      </c>
    </row>
    <row r="45" spans="1:3" x14ac:dyDescent="0.15">
      <c r="A45" s="4" t="s">
        <v>25</v>
      </c>
      <c r="B45" t="s">
        <v>59</v>
      </c>
      <c r="C45" t="s">
        <v>32</v>
      </c>
    </row>
  </sheetData>
  <mergeCells count="1">
    <mergeCell ref="L31:AI3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30</vt:i4>
      </vt:variant>
    </vt:vector>
  </HeadingPairs>
  <TitlesOfParts>
    <vt:vector size="33" baseType="lpstr">
      <vt:lpstr>入力シート</vt:lpstr>
      <vt:lpstr>学力に関する証明書</vt:lpstr>
      <vt:lpstr>Sheet1</vt:lpstr>
      <vt:lpstr>学力に関する証明書!Print_Area</vt:lpstr>
      <vt:lpstr>栄養</vt:lpstr>
      <vt:lpstr>栄養一種</vt:lpstr>
      <vt:lpstr>栄養種別</vt:lpstr>
      <vt:lpstr>高等学校</vt:lpstr>
      <vt:lpstr>高等学校一種</vt:lpstr>
      <vt:lpstr>高等学校種別</vt:lpstr>
      <vt:lpstr>高等学校専修</vt:lpstr>
      <vt:lpstr>小学校</vt:lpstr>
      <vt:lpstr>小学校一種</vt:lpstr>
      <vt:lpstr>小学校種別</vt:lpstr>
      <vt:lpstr>小学校専修</vt:lpstr>
      <vt:lpstr>小学校二種</vt:lpstr>
      <vt:lpstr>中学校</vt:lpstr>
      <vt:lpstr>中学校一種</vt:lpstr>
      <vt:lpstr>中学校種別</vt:lpstr>
      <vt:lpstr>中学校専修</vt:lpstr>
      <vt:lpstr>中学校二種</vt:lpstr>
      <vt:lpstr>特別支援</vt:lpstr>
      <vt:lpstr>特別支援一種</vt:lpstr>
      <vt:lpstr>特別支援種別</vt:lpstr>
      <vt:lpstr>特別支援専修</vt:lpstr>
      <vt:lpstr>幼稚園</vt:lpstr>
      <vt:lpstr>幼稚園一種</vt:lpstr>
      <vt:lpstr>幼稚園種別</vt:lpstr>
      <vt:lpstr>幼稚園専修</vt:lpstr>
      <vt:lpstr>幼稚園二種</vt:lpstr>
      <vt:lpstr>養護</vt:lpstr>
      <vt:lpstr>養護一種</vt:lpstr>
      <vt:lpstr>養護種別</vt:lpstr>
    </vt:vector>
  </TitlesOfParts>
  <Company>京都女子大学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tomino</dc:creator>
  <cp:lastModifiedBy>平屋　典子</cp:lastModifiedBy>
  <cp:lastPrinted>2024-03-26T01:56:29Z</cp:lastPrinted>
  <dcterms:created xsi:type="dcterms:W3CDTF">2013-04-13T01:39:37Z</dcterms:created>
  <dcterms:modified xsi:type="dcterms:W3CDTF">2024-03-26T03:09:47Z</dcterms:modified>
</cp:coreProperties>
</file>